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sealbertopadron-navarta/Library/Mobile Documents/com~apple~CloudDocs/13_Utilities/"/>
    </mc:Choice>
  </mc:AlternateContent>
  <xr:revisionPtr revIDLastSave="0" documentId="13_ncr:1_{DC43C364-4904-A648-830A-3E09B6513314}" xr6:coauthVersionLast="47" xr6:coauthVersionMax="47" xr10:uidLastSave="{00000000-0000-0000-0000-000000000000}"/>
  <bookViews>
    <workbookView xWindow="5940" yWindow="4440" windowWidth="40680" windowHeight="18840" tabRatio="500" activeTab="1" xr2:uid="{00000000-000D-0000-FFFF-FFFF00000000}"/>
  </bookViews>
  <sheets>
    <sheet name="Structural formulae" sheetId="1" r:id="rId1"/>
    <sheet name="Readm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Q7" i="1" s="1"/>
  <c r="AC2" i="1"/>
  <c r="AC3" i="1"/>
  <c r="AC4" i="1"/>
  <c r="AC5" i="1"/>
  <c r="AC6" i="1"/>
  <c r="AC7" i="1"/>
  <c r="AB7" i="1"/>
  <c r="P7" i="1"/>
  <c r="AD7" i="1"/>
  <c r="R7" i="1"/>
  <c r="O7" i="1"/>
  <c r="AB6" i="1"/>
  <c r="AK6" i="1" s="1"/>
  <c r="X6" i="1"/>
  <c r="Z6" i="1" s="1"/>
  <c r="AD6" i="1"/>
  <c r="Y6" i="1" s="1"/>
  <c r="AH6" i="1"/>
  <c r="AI6" i="1"/>
  <c r="AJ6" i="1"/>
  <c r="AN6" i="1"/>
  <c r="AO6" i="1"/>
  <c r="P6" i="1"/>
  <c r="Q6" i="1" s="1"/>
  <c r="O6" i="1"/>
  <c r="AB2" i="1"/>
  <c r="AB3" i="1"/>
  <c r="AF3" i="1" s="1"/>
  <c r="AB4" i="1"/>
  <c r="AB5" i="1"/>
  <c r="AH5" i="1" s="1"/>
  <c r="AF5" i="1"/>
  <c r="Y5" i="1"/>
  <c r="AD5" i="1"/>
  <c r="P3" i="1"/>
  <c r="P4" i="1"/>
  <c r="P5" i="1"/>
  <c r="P2" i="1"/>
  <c r="O5" i="1"/>
  <c r="Q5" i="1"/>
  <c r="R5" i="1"/>
  <c r="AF2" i="1"/>
  <c r="Q3" i="1"/>
  <c r="R3" i="1"/>
  <c r="AE3" i="1" s="1"/>
  <c r="Q4" i="1"/>
  <c r="R4" i="1"/>
  <c r="AD3" i="1"/>
  <c r="AD4" i="1"/>
  <c r="O4" i="1"/>
  <c r="O3" i="1"/>
  <c r="O2" i="1"/>
  <c r="AD2" i="1"/>
  <c r="R2" i="1"/>
  <c r="Q2" i="1"/>
  <c r="X7" i="1" l="1"/>
  <c r="AK7" i="1"/>
  <c r="AO7" i="1"/>
  <c r="AN7" i="1"/>
  <c r="AJ7" i="1"/>
  <c r="AI7" i="1"/>
  <c r="AH7" i="1"/>
  <c r="AG7" i="1"/>
  <c r="AF7" i="1"/>
  <c r="AQ7" i="1" s="1"/>
  <c r="AE7" i="1"/>
  <c r="Y7" i="1"/>
  <c r="Z7" i="1"/>
  <c r="AM7" i="1"/>
  <c r="AL7" i="1"/>
  <c r="AQ6" i="1"/>
  <c r="AG6" i="1"/>
  <c r="AF6" i="1"/>
  <c r="AE6" i="1"/>
  <c r="AM6" i="1"/>
  <c r="AL6" i="1"/>
  <c r="AP6" i="1" s="1"/>
  <c r="R6" i="1"/>
  <c r="AO5" i="1"/>
  <c r="AN5" i="1"/>
  <c r="X5" i="1"/>
  <c r="Z5" i="1" s="1"/>
  <c r="X4" i="1"/>
  <c r="Z4" i="1" s="1"/>
  <c r="AE2" i="1"/>
  <c r="AJ5" i="1"/>
  <c r="AG5" i="1"/>
  <c r="AE5" i="1"/>
  <c r="AM5" i="1"/>
  <c r="AL5" i="1"/>
  <c r="AK5" i="1"/>
  <c r="AI5" i="1"/>
  <c r="AJ4" i="1"/>
  <c r="AG3" i="1"/>
  <c r="Y4" i="1"/>
  <c r="Y3" i="1"/>
  <c r="X3" i="1"/>
  <c r="Z3" i="1" s="1"/>
  <c r="AL3" i="1"/>
  <c r="AM3" i="1"/>
  <c r="AK3" i="1"/>
  <c r="AJ3" i="1"/>
  <c r="AI3" i="1"/>
  <c r="AH3" i="1"/>
  <c r="AO3" i="1"/>
  <c r="AN3" i="1"/>
  <c r="AN4" i="1"/>
  <c r="AJ2" i="1"/>
  <c r="AI4" i="1"/>
  <c r="AH4" i="1"/>
  <c r="AG4" i="1"/>
  <c r="AF4" i="1"/>
  <c r="AE4" i="1"/>
  <c r="AO4" i="1"/>
  <c r="AM4" i="1"/>
  <c r="AL4" i="1"/>
  <c r="AK4" i="1"/>
  <c r="Y2" i="1"/>
  <c r="AG2" i="1"/>
  <c r="AH2" i="1"/>
  <c r="AI2" i="1"/>
  <c r="AK2" i="1"/>
  <c r="AL2" i="1"/>
  <c r="X2" i="1"/>
  <c r="Z2" i="1" s="1"/>
  <c r="AM2" i="1"/>
  <c r="AN2" i="1"/>
  <c r="AO2" i="1"/>
  <c r="AP7" i="1" l="1"/>
  <c r="AQ5" i="1"/>
  <c r="AP5" i="1"/>
  <c r="AQ4" i="1"/>
  <c r="AQ3" i="1"/>
  <c r="AP3" i="1"/>
  <c r="AP4" i="1"/>
  <c r="AQ2" i="1"/>
  <c r="AP2" i="1"/>
</calcChain>
</file>

<file path=xl/sharedStrings.xml><?xml version="1.0" encoding="utf-8"?>
<sst xmlns="http://schemas.openxmlformats.org/spreadsheetml/2006/main" count="98" uniqueCount="82">
  <si>
    <t>Point#</t>
  </si>
  <si>
    <t>Sample</t>
  </si>
  <si>
    <t>MgO</t>
  </si>
  <si>
    <t>MnO</t>
  </si>
  <si>
    <t>FeO</t>
  </si>
  <si>
    <t>NiO</t>
  </si>
  <si>
    <t>CaO</t>
  </si>
  <si>
    <t>Total</t>
  </si>
  <si>
    <t>X</t>
  </si>
  <si>
    <t>Y</t>
  </si>
  <si>
    <t>Z</t>
  </si>
  <si>
    <t>Comment</t>
  </si>
  <si>
    <t>Class</t>
  </si>
  <si>
    <t>Phase</t>
  </si>
  <si>
    <t>O</t>
  </si>
  <si>
    <t>OH</t>
  </si>
  <si>
    <t>Na</t>
  </si>
  <si>
    <t>Mg</t>
  </si>
  <si>
    <t>Si</t>
  </si>
  <si>
    <t>Al</t>
  </si>
  <si>
    <t>Mn</t>
  </si>
  <si>
    <t>Ca</t>
  </si>
  <si>
    <t>Ti</t>
  </si>
  <si>
    <t>Cr</t>
  </si>
  <si>
    <t>Ni</t>
  </si>
  <si>
    <t>XMg</t>
  </si>
  <si>
    <t>Atg</t>
  </si>
  <si>
    <t>Mg 63c</t>
  </si>
  <si>
    <t>Ol</t>
  </si>
  <si>
    <t>Anhy Total</t>
  </si>
  <si>
    <t>Mg 63o</t>
  </si>
  <si>
    <t>Tlc</t>
  </si>
  <si>
    <t>Opx</t>
  </si>
  <si>
    <t>C</t>
  </si>
  <si>
    <t>chlorite</t>
  </si>
  <si>
    <t>Chl</t>
  </si>
  <si>
    <t>O, OH and C per formula unit can be entered manually or using any of the following abbreviations</t>
  </si>
  <si>
    <t>10A</t>
  </si>
  <si>
    <t>Br</t>
  </si>
  <si>
    <t>Bal</t>
  </si>
  <si>
    <t>PhE</t>
  </si>
  <si>
    <t>PhE-kaw</t>
  </si>
  <si>
    <t>Chum</t>
  </si>
  <si>
    <t>PhA</t>
  </si>
  <si>
    <t>Cpx</t>
  </si>
  <si>
    <t>Tr</t>
  </si>
  <si>
    <t>Grt</t>
  </si>
  <si>
    <t>Mag</t>
  </si>
  <si>
    <t>José Alberto Padrón-Navarta 21.04.2022</t>
  </si>
  <si>
    <t>Cb</t>
  </si>
  <si>
    <t>Dol</t>
  </si>
  <si>
    <t>Webmineral</t>
  </si>
  <si>
    <t>dolomite</t>
  </si>
  <si>
    <t>magnesite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</si>
  <si>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</si>
  <si>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r>
      <t>SiO</t>
    </r>
    <r>
      <rPr>
        <vertAlign val="subscript"/>
        <sz val="10"/>
        <rFont val="Arial Narrow"/>
        <family val="2"/>
      </rPr>
      <t>2</t>
    </r>
  </si>
  <si>
    <r>
      <t>Al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</si>
  <si>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r>
      <t>FeO</t>
    </r>
    <r>
      <rPr>
        <vertAlign val="subscript"/>
        <sz val="10"/>
        <rFont val="Arial Narrow"/>
        <family val="2"/>
      </rPr>
      <t>Total</t>
    </r>
  </si>
  <si>
    <r>
      <t>TiO</t>
    </r>
    <r>
      <rPr>
        <vertAlign val="subscript"/>
        <sz val="10"/>
        <rFont val="Arial Narrow"/>
        <family val="2"/>
      </rPr>
      <t>2</t>
    </r>
  </si>
  <si>
    <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</si>
  <si>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r>
      <t>Fe</t>
    </r>
    <r>
      <rPr>
        <vertAlign val="superscript"/>
        <sz val="10"/>
        <color indexed="53"/>
        <rFont val="Arial Narrow"/>
        <family val="2"/>
      </rPr>
      <t>3+</t>
    </r>
    <r>
      <rPr>
        <sz val="10"/>
        <color indexed="53"/>
        <rFont val="Arial Narrow"/>
        <family val="2"/>
      </rPr>
      <t>/Fe</t>
    </r>
    <r>
      <rPr>
        <vertAlign val="subscript"/>
        <sz val="10"/>
        <color indexed="53"/>
        <rFont val="Arial Narrow"/>
        <family val="2"/>
      </rPr>
      <t>Total</t>
    </r>
  </si>
  <si>
    <r>
      <t>Fe</t>
    </r>
    <r>
      <rPr>
        <vertAlign val="subscript"/>
        <sz val="10"/>
        <color indexed="53"/>
        <rFont val="Arial Narrow"/>
        <family val="2"/>
      </rPr>
      <t>2</t>
    </r>
    <r>
      <rPr>
        <sz val="10"/>
        <color indexed="53"/>
        <rFont val="Arial Narrow"/>
        <family val="2"/>
      </rPr>
      <t>O</t>
    </r>
    <r>
      <rPr>
        <vertAlign val="subscript"/>
        <sz val="10"/>
        <color indexed="53"/>
        <rFont val="Arial Narrow"/>
        <family val="2"/>
      </rPr>
      <t>3</t>
    </r>
  </si>
  <si>
    <r>
      <t>H</t>
    </r>
    <r>
      <rPr>
        <vertAlign val="subscript"/>
        <sz val="10"/>
        <color indexed="54"/>
        <rFont val="Arial Narrow"/>
        <family val="2"/>
      </rPr>
      <t>2</t>
    </r>
    <r>
      <rPr>
        <sz val="10"/>
        <color indexed="54"/>
        <rFont val="Arial Narrow"/>
        <family val="2"/>
      </rPr>
      <t>O calc</t>
    </r>
  </si>
  <si>
    <r>
      <t>CO</t>
    </r>
    <r>
      <rPr>
        <vertAlign val="subscript"/>
        <sz val="10"/>
        <color indexed="54"/>
        <rFont val="Arial Narrow"/>
        <family val="2"/>
      </rPr>
      <t>2</t>
    </r>
    <r>
      <rPr>
        <sz val="10"/>
        <color indexed="54"/>
        <rFont val="Arial Narrow"/>
        <family val="2"/>
      </rPr>
      <t xml:space="preserve"> calc</t>
    </r>
  </si>
  <si>
    <r>
      <t>Fe</t>
    </r>
    <r>
      <rPr>
        <vertAlign val="superscript"/>
        <sz val="10"/>
        <rFont val="Arial Narrow"/>
        <family val="2"/>
      </rPr>
      <t>2+</t>
    </r>
  </si>
  <si>
    <r>
      <t>Fe</t>
    </r>
    <r>
      <rPr>
        <vertAlign val="superscript"/>
        <sz val="10"/>
        <rFont val="Arial Narrow"/>
        <family val="2"/>
      </rPr>
      <t>3+</t>
    </r>
  </si>
  <si>
    <t>magnetite</t>
  </si>
  <si>
    <r>
      <t xml:space="preserve">This simple spreadsheet allows computing the mineral structural formulae based on a fixed number of equivalent negative charges O per formula unit [i.e. O + 1/2 (OH)]. It also allows to estimate the H2O and CO2 content in wt.% for hydrous and carbonates based on stoichiometry and to compute the Fe2O3 wt.% content given a ferric over total iron atomic ratio. </t>
    </r>
    <r>
      <rPr>
        <b/>
        <sz val="12"/>
        <rFont val="Arial Narrow"/>
        <family val="2"/>
      </rPr>
      <t xml:space="preserve">Note that for certain phases (hydrous phases and carbonates) the column O is not the number of O p.f.u. but the equivalent negative charges expressed as O. </t>
    </r>
  </si>
  <si>
    <t>10 A phase</t>
  </si>
  <si>
    <t>brucite</t>
  </si>
  <si>
    <t>balangeroite</t>
  </si>
  <si>
    <t>phase E</t>
  </si>
  <si>
    <t>clinohumite</t>
  </si>
  <si>
    <t>phase A</t>
  </si>
  <si>
    <t>olivine</t>
  </si>
  <si>
    <t>orthopyroxene</t>
  </si>
  <si>
    <t>clinopyroxene</t>
  </si>
  <si>
    <t>talc</t>
  </si>
  <si>
    <t>tremolite</t>
  </si>
  <si>
    <t>antigorite (m=17)</t>
  </si>
  <si>
    <t>garnet</t>
  </si>
  <si>
    <t>carbonate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</si>
</sst>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 Narrow"/>
      <family val="2"/>
      <charset val="238"/>
    </font>
    <font>
      <sz val="10"/>
      <name val="Arial Narrow"/>
      <family val="2"/>
    </font>
    <font>
      <vertAlign val="subscript"/>
      <sz val="10"/>
      <name val="Arial Narrow"/>
      <family val="2"/>
    </font>
    <font>
      <sz val="10"/>
      <color indexed="53"/>
      <name val="Arial Narrow"/>
      <family val="2"/>
    </font>
    <font>
      <vertAlign val="superscript"/>
      <sz val="10"/>
      <color indexed="53"/>
      <name val="Arial Narrow"/>
      <family val="2"/>
    </font>
    <font>
      <vertAlign val="subscript"/>
      <sz val="10"/>
      <color indexed="53"/>
      <name val="Arial Narrow"/>
      <family val="2"/>
    </font>
    <font>
      <sz val="10"/>
      <color indexed="54"/>
      <name val="Arial Narrow"/>
      <family val="2"/>
    </font>
    <font>
      <vertAlign val="subscript"/>
      <sz val="10"/>
      <color indexed="54"/>
      <name val="Arial Narrow"/>
      <family val="2"/>
    </font>
    <font>
      <sz val="10"/>
      <color indexed="55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 applyProtection="1">
      <alignment horizontal="center"/>
      <protection hidden="1"/>
    </xf>
    <xf numFmtId="2" fontId="1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Fill="1" applyBorder="1"/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hidden="1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Alignment="1" applyProtection="1">
      <alignment horizontal="center"/>
      <protection hidden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76"/>
  <sheetViews>
    <sheetView zoomScale="125" zoomScaleNormal="125" zoomScalePageLayoutView="125" workbookViewId="0">
      <selection activeCell="J8" sqref="J8"/>
    </sheetView>
  </sheetViews>
  <sheetFormatPr baseColWidth="10" defaultRowHeight="16" customHeight="1" x14ac:dyDescent="0.15"/>
  <cols>
    <col min="1" max="1" width="6.33203125" style="26" bestFit="1" customWidth="1"/>
    <col min="2" max="2" width="9.5" style="28" customWidth="1"/>
    <col min="3" max="4" width="2.33203125" style="26" bestFit="1" customWidth="1"/>
    <col min="5" max="5" width="6" style="30" bestFit="1" customWidth="1"/>
    <col min="6" max="7" width="5.83203125" style="30" bestFit="1" customWidth="1"/>
    <col min="8" max="8" width="6.1640625" style="30" bestFit="1" customWidth="1"/>
    <col min="9" max="9" width="5.1640625" style="30" bestFit="1" customWidth="1"/>
    <col min="10" max="10" width="7" style="30" bestFit="1" customWidth="1"/>
    <col min="11" max="11" width="5" style="30" bestFit="1" customWidth="1"/>
    <col min="12" max="12" width="5.6640625" style="30" bestFit="1" customWidth="1"/>
    <col min="13" max="13" width="5.1640625" style="30" bestFit="1" customWidth="1"/>
    <col min="14" max="14" width="6.5" style="30" bestFit="1" customWidth="1"/>
    <col min="15" max="15" width="9.5" style="30" bestFit="1" customWidth="1"/>
    <col min="16" max="16" width="9.1640625" style="30" bestFit="1" customWidth="1"/>
    <col min="17" max="17" width="6.5" style="31" bestFit="1" customWidth="1"/>
    <col min="18" max="18" width="5" style="31" bestFit="1" customWidth="1"/>
    <col min="19" max="21" width="2.33203125" style="26" bestFit="1" customWidth="1"/>
    <col min="22" max="22" width="9.83203125" style="29" bestFit="1" customWidth="1"/>
    <col min="23" max="23" width="5.33203125" style="26" bestFit="1" customWidth="1"/>
    <col min="24" max="24" width="8.1640625" style="26" bestFit="1" customWidth="1"/>
    <col min="25" max="25" width="6.5" style="26" bestFit="1" customWidth="1"/>
    <col min="26" max="26" width="6" style="26" bestFit="1" customWidth="1"/>
    <col min="27" max="27" width="7.5" style="26" bestFit="1" customWidth="1"/>
    <col min="28" max="29" width="5.6640625" style="26" bestFit="1" customWidth="1"/>
    <col min="30" max="31" width="6.5" style="26" bestFit="1" customWidth="1"/>
    <col min="32" max="39" width="5.6640625" style="26" bestFit="1" customWidth="1"/>
    <col min="40" max="40" width="6.83203125" style="26" bestFit="1" customWidth="1"/>
    <col min="41" max="41" width="6" style="26" customWidth="1"/>
    <col min="42" max="16384" width="10.83203125" style="26"/>
  </cols>
  <sheetData>
    <row r="1" spans="1:43" ht="16" customHeight="1" x14ac:dyDescent="0.15">
      <c r="A1" s="5" t="s">
        <v>0</v>
      </c>
      <c r="B1" s="6" t="s">
        <v>1</v>
      </c>
      <c r="E1" s="5" t="s">
        <v>54</v>
      </c>
      <c r="F1" s="5" t="s">
        <v>2</v>
      </c>
      <c r="G1" s="5" t="s">
        <v>55</v>
      </c>
      <c r="H1" s="5" t="s">
        <v>56</v>
      </c>
      <c r="I1" s="5" t="s">
        <v>3</v>
      </c>
      <c r="J1" s="5" t="s">
        <v>57</v>
      </c>
      <c r="K1" s="5" t="s">
        <v>5</v>
      </c>
      <c r="L1" s="5" t="s">
        <v>6</v>
      </c>
      <c r="M1" s="5" t="s">
        <v>58</v>
      </c>
      <c r="N1" s="5" t="s">
        <v>59</v>
      </c>
      <c r="O1" s="5" t="s">
        <v>29</v>
      </c>
      <c r="P1" s="7" t="s">
        <v>60</v>
      </c>
      <c r="Q1" s="8" t="s">
        <v>61</v>
      </c>
      <c r="R1" s="8" t="s">
        <v>4</v>
      </c>
      <c r="S1" s="5" t="s">
        <v>8</v>
      </c>
      <c r="T1" s="5" t="s">
        <v>9</v>
      </c>
      <c r="U1" s="5" t="s">
        <v>10</v>
      </c>
      <c r="V1" s="24" t="s">
        <v>11</v>
      </c>
      <c r="W1" s="5" t="s">
        <v>12</v>
      </c>
      <c r="X1" s="9" t="s">
        <v>62</v>
      </c>
      <c r="Y1" s="9" t="s">
        <v>63</v>
      </c>
      <c r="Z1" s="5" t="s">
        <v>7</v>
      </c>
      <c r="AA1" s="10" t="s">
        <v>13</v>
      </c>
      <c r="AB1" s="5" t="s">
        <v>14</v>
      </c>
      <c r="AC1" s="5" t="s">
        <v>15</v>
      </c>
      <c r="AD1" s="5" t="s">
        <v>33</v>
      </c>
      <c r="AE1" s="11" t="s">
        <v>16</v>
      </c>
      <c r="AF1" s="11" t="s">
        <v>17</v>
      </c>
      <c r="AG1" s="11" t="s">
        <v>18</v>
      </c>
      <c r="AH1" s="11" t="s">
        <v>19</v>
      </c>
      <c r="AI1" s="11" t="s">
        <v>64</v>
      </c>
      <c r="AJ1" s="11" t="s">
        <v>65</v>
      </c>
      <c r="AK1" s="11" t="s">
        <v>20</v>
      </c>
      <c r="AL1" s="11" t="s">
        <v>21</v>
      </c>
      <c r="AM1" s="11" t="s">
        <v>22</v>
      </c>
      <c r="AN1" s="11" t="s">
        <v>23</v>
      </c>
      <c r="AO1" s="11" t="s">
        <v>24</v>
      </c>
      <c r="AP1" s="12" t="s">
        <v>7</v>
      </c>
      <c r="AQ1" s="13" t="s">
        <v>25</v>
      </c>
    </row>
    <row r="2" spans="1:43" ht="16" customHeight="1" x14ac:dyDescent="0.15">
      <c r="A2" s="5"/>
      <c r="B2" s="6" t="s">
        <v>27</v>
      </c>
      <c r="C2" s="27"/>
      <c r="D2" s="14"/>
      <c r="E2" s="15">
        <v>0</v>
      </c>
      <c r="F2" s="15">
        <v>46.9</v>
      </c>
      <c r="G2" s="15">
        <v>39.799999999999997</v>
      </c>
      <c r="H2" s="15">
        <v>0</v>
      </c>
      <c r="I2" s="15">
        <v>0.31</v>
      </c>
      <c r="J2" s="15">
        <v>12.8</v>
      </c>
      <c r="K2" s="15">
        <v>0.2</v>
      </c>
      <c r="L2" s="15">
        <v>0</v>
      </c>
      <c r="M2" s="15">
        <v>0</v>
      </c>
      <c r="N2" s="15">
        <v>0</v>
      </c>
      <c r="O2" s="15">
        <f t="shared" ref="O2:O3" si="0">SUM(E2:N2)</f>
        <v>100.00999999999999</v>
      </c>
      <c r="P2" s="16">
        <f>0</f>
        <v>0</v>
      </c>
      <c r="Q2" s="17">
        <f t="shared" ref="Q2" si="1">159.69*(J2/71.85)*(P2)/2</f>
        <v>0</v>
      </c>
      <c r="R2" s="17">
        <f t="shared" ref="R2" si="2">71.85*(J2/71.85)*(1-P2)</f>
        <v>12.800000000000002</v>
      </c>
      <c r="S2" s="18"/>
      <c r="T2" s="18"/>
      <c r="U2" s="18"/>
      <c r="V2" s="25"/>
      <c r="W2" s="18"/>
      <c r="X2" s="19">
        <f>18.015/2*AC2/(AB2/(E2/61.98+F2/40.3+G2*2/60.08+H2*3/101.96+I2/70.94+R2/71.85+Q2*3/159.69+K2/74.69+L2/56.08+M2*2/79.88+N2*3/151.99))</f>
        <v>0</v>
      </c>
      <c r="Y2" s="19">
        <f>44.01*AD2/(AB2/(J2/61.98+F2/40.3+G2*2/60.08+H2*3/101.96+I2/70.94+R2/71.85+Q2*3/159.69+K2/74.69+L2/56.08+M2*2/79.88+N2*3/151.99))</f>
        <v>0</v>
      </c>
      <c r="Z2" s="18">
        <f t="shared" ref="Z2" si="3">SUM(F2,G2,H2,I2,R2,Q2,K2,L2,M2,N2,X2,Y2)</f>
        <v>100.00999999999999</v>
      </c>
      <c r="AA2" s="20" t="s">
        <v>28</v>
      </c>
      <c r="AB2" s="21">
        <f t="shared" ref="AB2:AB4" si="4">IF(AA2="Dol",2,IF(AA2="Cb",1,IF(AA2="10A",11,IF(AA2="Br",1,IF(AA2="Bal",74,IF(AA2="PhE-kom",4.85,IF(AA2="PhE-kaw",4.8,IF(AA2="Chum",17,IF(AA2="PhA",11,IF(AA2="Ol",4,IF(AA2="Opx",6,IF(AA2="Tlc",11,IF(AA2="Tr",23,IF(AA2="Atg",6.824,IF(AA2="Chl",28,IF(AA2="Cpx",6,IF(AA2="Grt",12,IF(AA2="Mag",4))))))))))))))))))</f>
        <v>4</v>
      </c>
      <c r="AC2" s="21">
        <f t="shared" ref="AC2:AC6" si="5">IF(AA2="Dol",0,IF(AA2="Cb",0,IF(AA2="10A",2,IF(AA2="Br",2,IF(AA2="Bal",40,IF(AA2="PhE-kom",2.6,IF(AA2="phE-kaw",2.4,IF(AA2="Chum",2,IF(AA2="PhA",6,IF(AA2="Ol",0,IF(AA2="Opx",0,IF(AA2="Tlc",2,IF(AA2="Tr",2,IF(AA2="Atg",3.647,IF(AA2="Chl",16,IF(AA2="Cpx",0,IF(AA2="Grt",0,IF(AA2="Mag",0))))))))))))))))))</f>
        <v>0</v>
      </c>
      <c r="AD2" s="21">
        <f>IF(AA2="Cb",1,0)</f>
        <v>0</v>
      </c>
      <c r="AE2" s="21">
        <f>2*E2/61.98*AB2/(E2/61.98+F2/40.3+G2*2/60.08+H2*3/101.96+I2/70.94+R2/71.85+Q2*3/159.69+K2/74.69+L2/56.08+M2*2/79.88+N2*3/151.99)</f>
        <v>0</v>
      </c>
      <c r="AF2" s="21">
        <f>F2/40.3*AB2/(E2/61.98+F2/40.3+G2*2/60.08+H2*3/101.96+I2/70.94+R2/71.85+Q2*3/159.69+K2/74.69+L2/56.08+M2*2/79.88+N2*3/151.99)</f>
        <v>1.7409558614297949</v>
      </c>
      <c r="AG2" s="21">
        <f t="shared" ref="AG2" si="6">G2/60.08*AB2/(E2/61.98+F2/40.3+G2*2/60.08+H2*3/101.96+I2/70.94+R2/71.85+Q2*3/159.69+K2/74.69+L2/56.08+M2*2/79.88+N2*3/151.99)</f>
        <v>0.99099876226925043</v>
      </c>
      <c r="AH2" s="21">
        <f t="shared" ref="AH2" si="7">2*H2/101.96*AB2/(E2/61.98+F2/40.3+G2*2/60.08+H2*3/101.96+I2/70.94+R2/71.85+Q2*3/159.69+K2/74.69+L2/56.08+M2*2/79.88+N2*3/151.99)</f>
        <v>0</v>
      </c>
      <c r="AI2" s="21">
        <f t="shared" ref="AI2" si="8">R2/71.85*AB2/(E2/61.98+F2/40.3+G2*2/60.08+H2*3/101.96+I2/70.94+R2/71.85+Q2*3/159.69+K2/74.69+L2/56.08+M2*2/79.88+N2*3/151.99)</f>
        <v>0.26650364982719732</v>
      </c>
      <c r="AJ2" s="21">
        <f t="shared" ref="AJ2" si="9">2*Q2/159.69*AB2/(E2/61.98+F2/40.3+G2*2/60.08+H2*3/101.96+I2/70.94+R2/71.85+Q2*3/159.69+K2/74.69+L2/56.08+M2*2/79.88+N2*3/151.99)</f>
        <v>0</v>
      </c>
      <c r="AK2" s="21">
        <f t="shared" ref="AK2" si="10">I2/70.94*AB2/(E2/61.98+F2/40.3+G2*2/60.08+H2*3/101.96+I2/70.94+R2/71.85+Q2*3/159.69+K2/74.69+L2/56.08+M2*2/79.88+N2*3/151.99)</f>
        <v>6.537180456664609E-3</v>
      </c>
      <c r="AL2" s="21">
        <f t="shared" ref="AL2" si="11">L2/56.08*AB2/(E2/61.98+F2/40.3+G2*2/60.08+H2*3/101.96+I2/70.94+R2/71.85+Q2*3/159.69+K2/74.69+L2/56.08+M2*2/79.88+N2*3/151.99)</f>
        <v>0</v>
      </c>
      <c r="AM2" s="21">
        <f t="shared" ref="AM2" si="12">M2/79.88*AB2/(E2/61.98+F2/40.3+G2*2/60.08+H2*3/101.96+I2/70.94+R2/71.85+Q2*3/159.69+K2/74.69+L2/56.08+M2*2/79.88+N2*3/151.99)</f>
        <v>0</v>
      </c>
      <c r="AN2" s="21">
        <f t="shared" ref="AN2" si="13">2*N2/151.99*AB2/(E2/61.98+F2/40.3+G2*2/60.08+H2*3/101.96+I2/70.94+R2/71.85+Q2*3/159.69+K2/74.69+L2/56.08+M2*2/79.88+N2*3/151.99)</f>
        <v>0</v>
      </c>
      <c r="AO2" s="21">
        <f t="shared" ref="AO2" si="14">K2/74.69*AB2/(E2/61.98+F2/40.3+G2*2/60.08+H2*3/101.96+I2/70.94+R2/71.85+Q2*3/159.69+K2/74.69+L2/56.08+M2*2/79.88+N2*3/151.99)</f>
        <v>4.0057837478419392E-3</v>
      </c>
      <c r="AP2" s="22">
        <f t="shared" ref="AP2" si="15">SUM(AE2:AO2)</f>
        <v>3.0090012377307493</v>
      </c>
      <c r="AQ2" s="23">
        <f t="shared" ref="AQ2" si="16">AF2/(AI2+AF2)</f>
        <v>0.86724332504204615</v>
      </c>
    </row>
    <row r="3" spans="1:43" ht="16" customHeight="1" x14ac:dyDescent="0.15">
      <c r="A3" s="5"/>
      <c r="B3" s="6" t="s">
        <v>27</v>
      </c>
      <c r="C3" s="27"/>
      <c r="D3" s="14"/>
      <c r="E3" s="15">
        <v>0</v>
      </c>
      <c r="F3" s="15">
        <v>39.200000000000003</v>
      </c>
      <c r="G3" s="15">
        <v>43.6</v>
      </c>
      <c r="H3" s="15">
        <v>2.2999999999999998</v>
      </c>
      <c r="I3" s="15">
        <v>0.05</v>
      </c>
      <c r="J3" s="15">
        <v>4.3499999999999996</v>
      </c>
      <c r="K3" s="15">
        <v>0.12</v>
      </c>
      <c r="L3" s="15">
        <v>0.02</v>
      </c>
      <c r="M3" s="15">
        <v>0</v>
      </c>
      <c r="N3" s="15">
        <v>0.28000000000000003</v>
      </c>
      <c r="O3" s="15">
        <f t="shared" si="0"/>
        <v>89.92</v>
      </c>
      <c r="P3" s="16">
        <f>0</f>
        <v>0</v>
      </c>
      <c r="Q3" s="17">
        <f t="shared" ref="Q3:Q4" si="17">159.69*(J3/71.85)*(P3)/2</f>
        <v>0</v>
      </c>
      <c r="R3" s="17">
        <f t="shared" ref="R3:R4" si="18">71.85*(J3/71.85)*(1-P3)</f>
        <v>4.3499999999999996</v>
      </c>
      <c r="V3" s="25"/>
      <c r="X3" s="19">
        <f t="shared" ref="X3:X4" si="19">18.015/2*AC3/(AB3/(E3/61.98+F3/40.3+G3*2/60.08+H3*3/101.96+I3/70.94+R3/71.85+Q3*3/159.69+K3/74.69+L3/56.08+M3*2/79.88+N3*3/151.99))</f>
        <v>12.326170594540736</v>
      </c>
      <c r="Y3" s="19">
        <f t="shared" ref="Y3:Y4" si="20">44.01*AD3/(AB3/(J3/61.98+F3/40.3+G3*2/60.08+H3*3/101.96+I3/70.94+R3/71.85+Q3*3/159.69+K3/74.69+L3/56.08+M3*2/79.88+N3*3/151.99))</f>
        <v>0</v>
      </c>
      <c r="Z3" s="18">
        <f t="shared" ref="Z3:Z4" si="21">SUM(F3,G3,H3,I3,R3,Q3,K3,L3,M3,N3,X3,Y3)</f>
        <v>102.24617059454074</v>
      </c>
      <c r="AA3" s="20" t="s">
        <v>26</v>
      </c>
      <c r="AB3" s="21">
        <f t="shared" si="4"/>
        <v>6.8239999999999998</v>
      </c>
      <c r="AC3" s="21">
        <f t="shared" si="5"/>
        <v>3.6469999999999998</v>
      </c>
      <c r="AD3" s="21">
        <f t="shared" ref="AD3:AD4" si="22">IF(AA3="Cb",1,0)</f>
        <v>0</v>
      </c>
      <c r="AE3" s="21">
        <f>2*E3/61.98*AB3/(E3/61.98+F3/40.3+G3*2/60.08+H3*3/101.96+I3/70.94+R3/71.85+Q3*3/159.69+K3/74.69+L3/56.08+M3*2/79.88+N3*3/151.99)</f>
        <v>0</v>
      </c>
      <c r="AF3" s="21">
        <f>F3/40.3*AB3/(E3/61.98+F3/40.3+G3*2/60.08+H3*3/101.96+I3/70.94+R3/71.85+Q3*3/159.69+K3/74.69+L3/56.08+M3*2/79.88+N3*3/151.99)</f>
        <v>2.5923454903743375</v>
      </c>
      <c r="AG3" s="21">
        <f t="shared" ref="AG3:AG4" si="23">G3/60.08*AB3/(E3/61.98+F3/40.3+G3*2/60.08+H3*3/101.96+I3/70.94+R3/71.85+Q3*3/159.69+K3/74.69+L3/56.08+M3*2/79.88+N3*3/151.99)</f>
        <v>1.9340532411830738</v>
      </c>
      <c r="AH3" s="21">
        <f t="shared" ref="AH3:AH4" si="24">2*H3/101.96*AB3/(E3/61.98+F3/40.3+G3*2/60.08+H3*3/101.96+I3/70.94+R3/71.85+Q3*3/159.69+K3/74.69+L3/56.08+M3*2/79.88+N3*3/151.99)</f>
        <v>0.12023747983542828</v>
      </c>
      <c r="AI3" s="21">
        <f t="shared" ref="AI3:AI4" si="25">R3/71.85*AB3/(E3/61.98+F3/40.3+G3*2/60.08+H3*3/101.96+I3/70.94+R3/71.85+Q3*3/159.69+K3/74.69+L3/56.08+M3*2/79.88+N3*3/151.99)</f>
        <v>0.16135199685785051</v>
      </c>
      <c r="AJ3" s="21">
        <f t="shared" ref="AJ3:AJ4" si="26">2*Q3/159.69*AB3/(E3/61.98+F3/40.3+G3*2/60.08+H3*3/101.96+I3/70.94+R3/71.85+Q3*3/159.69+K3/74.69+L3/56.08+M3*2/79.88+N3*3/151.99)</f>
        <v>0</v>
      </c>
      <c r="AK3" s="21">
        <f t="shared" ref="AK3:AK4" si="27">I3/70.94*AB3/(E3/61.98+F3/40.3+G3*2/60.08+H3*3/101.96+I3/70.94+R3/71.85+Q3*3/159.69+K3/74.69+L3/56.08+M3*2/79.88+N3*3/151.99)</f>
        <v>1.8784112483329865E-3</v>
      </c>
      <c r="AL3" s="21">
        <f t="shared" ref="AL3:AL4" si="28">L3/56.08*AB3/(E3/61.98+F3/40.3+G3*2/60.08+H3*3/101.96+I3/70.94+R3/71.85+Q3*3/159.69+K3/74.69+L3/56.08+M3*2/79.88+N3*3/151.99)</f>
        <v>9.5046001395679067E-4</v>
      </c>
      <c r="AM3" s="21">
        <f t="shared" ref="AM3:AM4" si="29">M3/79.88*AB3/(E3/61.98+F3/40.3+G3*2/60.08+H3*3/101.96+I3/70.94+R3/71.85+Q3*3/159.69+K3/74.69+L3/56.08+M3*2/79.88+N3*3/151.99)</f>
        <v>0</v>
      </c>
      <c r="AN3" s="21">
        <f t="shared" ref="AN3:AN4" si="30">2*N3/151.99*AB3/(E3/61.98+F3/40.3+G3*2/60.08+H3*3/101.96+I3/70.94+R3/71.85+Q3*3/159.69+K3/74.69+L3/56.08+M3*2/79.88+N3*3/151.99)</f>
        <v>9.8193981993256844E-3</v>
      </c>
      <c r="AO3" s="21">
        <f t="shared" ref="AO3:AO4" si="31">K3/74.69*AB3/(E3/61.98+F3/40.3+G3*2/60.08+H3*3/101.96+I3/70.94+R3/71.85+Q3*3/159.69+K3/74.69+L3/56.08+M3*2/79.88+N3*3/151.99)</f>
        <v>4.2818420872430167E-3</v>
      </c>
      <c r="AP3" s="22">
        <f t="shared" ref="AP3:AP4" si="32">SUM(AE3:AO3)</f>
        <v>4.8249183197995489</v>
      </c>
      <c r="AQ3" s="23">
        <f t="shared" ref="AQ3:AQ4" si="33">AF3/(AI3+AF3)</f>
        <v>0.94140532952295009</v>
      </c>
    </row>
    <row r="4" spans="1:43" ht="16" customHeight="1" x14ac:dyDescent="0.15">
      <c r="A4" s="5"/>
      <c r="B4" s="6" t="s">
        <v>30</v>
      </c>
      <c r="C4" s="27"/>
      <c r="D4" s="14"/>
      <c r="E4" s="15">
        <v>0</v>
      </c>
      <c r="F4" s="15">
        <v>30.8</v>
      </c>
      <c r="G4" s="15">
        <v>62.6</v>
      </c>
      <c r="H4" s="15">
        <v>0.3</v>
      </c>
      <c r="I4" s="15">
        <v>0.01</v>
      </c>
      <c r="J4" s="15">
        <v>1.06</v>
      </c>
      <c r="K4" s="15">
        <v>0.15</v>
      </c>
      <c r="L4" s="15">
        <v>0</v>
      </c>
      <c r="M4" s="15">
        <v>0</v>
      </c>
      <c r="N4" s="15">
        <v>0.02</v>
      </c>
      <c r="O4" s="15">
        <f>SUM(E4:N4)</f>
        <v>94.940000000000012</v>
      </c>
      <c r="P4" s="16">
        <f>0</f>
        <v>0</v>
      </c>
      <c r="Q4" s="17">
        <f t="shared" si="17"/>
        <v>0</v>
      </c>
      <c r="R4" s="17">
        <f t="shared" si="18"/>
        <v>1.06</v>
      </c>
      <c r="V4" s="25"/>
      <c r="X4" s="19">
        <f t="shared" si="19"/>
        <v>4.7072869349756958</v>
      </c>
      <c r="Y4" s="19">
        <f t="shared" si="20"/>
        <v>0</v>
      </c>
      <c r="Z4" s="18">
        <f t="shared" si="21"/>
        <v>99.64728693497571</v>
      </c>
      <c r="AA4" s="20" t="s">
        <v>31</v>
      </c>
      <c r="AB4" s="21">
        <f t="shared" si="4"/>
        <v>11</v>
      </c>
      <c r="AC4" s="21">
        <f t="shared" si="5"/>
        <v>2</v>
      </c>
      <c r="AD4" s="21">
        <f t="shared" si="22"/>
        <v>0</v>
      </c>
      <c r="AE4" s="21">
        <f t="shared" ref="AE3:AE4" si="34">2*E4/61.98*AB4/(E4/61.98+F4/40.3+G4*2/60.08+H4*3/101.96+I4/70.94+R4/71.85+Q4*3/159.69+K4/74.69+L4/56.08+M4*2/79.88+N4*3/151.99)</f>
        <v>0</v>
      </c>
      <c r="AF4" s="21">
        <f t="shared" ref="AF3:AF4" si="35">F4/40.3*AB4/(E4/61.98+F4/40.3+G4*2/60.08+H4*3/101.96+I4/70.94+R4/71.85+Q4*3/159.69+K4/74.69+L4/56.08+M4*2/79.88+N4*3/151.99)</f>
        <v>2.9248881641123403</v>
      </c>
      <c r="AG4" s="21">
        <f t="shared" si="23"/>
        <v>3.9875670981220543</v>
      </c>
      <c r="AH4" s="21">
        <f t="shared" si="24"/>
        <v>2.2520862462054248E-2</v>
      </c>
      <c r="AI4" s="21">
        <f t="shared" si="25"/>
        <v>5.6460235788191017E-2</v>
      </c>
      <c r="AJ4" s="21">
        <f t="shared" si="26"/>
        <v>0</v>
      </c>
      <c r="AK4" s="21">
        <f t="shared" si="27"/>
        <v>5.3947635011536779E-4</v>
      </c>
      <c r="AL4" s="21">
        <f t="shared" si="28"/>
        <v>0</v>
      </c>
      <c r="AM4" s="21">
        <f t="shared" si="29"/>
        <v>0</v>
      </c>
      <c r="AN4" s="21">
        <f t="shared" si="30"/>
        <v>1.0071834272566403E-3</v>
      </c>
      <c r="AO4" s="21">
        <f t="shared" si="31"/>
        <v>7.6858586712781193E-3</v>
      </c>
      <c r="AP4" s="22">
        <f t="shared" si="32"/>
        <v>7.0006688789332907</v>
      </c>
      <c r="AQ4" s="23">
        <f t="shared" si="33"/>
        <v>0.98106218119624167</v>
      </c>
    </row>
    <row r="5" spans="1:43" ht="16" customHeight="1" x14ac:dyDescent="0.15">
      <c r="B5" s="6" t="s">
        <v>51</v>
      </c>
      <c r="E5" s="15">
        <v>0</v>
      </c>
      <c r="F5" s="15">
        <v>47.8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f>SUM(E5:N5)</f>
        <v>47.8</v>
      </c>
      <c r="P5" s="16">
        <f>0</f>
        <v>0</v>
      </c>
      <c r="Q5" s="17">
        <f t="shared" ref="Q5" si="36">159.69*(J5/71.85)*(P5)/2</f>
        <v>0</v>
      </c>
      <c r="R5" s="17">
        <f t="shared" ref="R5" si="37">71.85*(J5/71.85)*(1-P5)</f>
        <v>0</v>
      </c>
      <c r="V5" s="25" t="s">
        <v>53</v>
      </c>
      <c r="X5" s="19">
        <f t="shared" ref="X5" si="38">18.015/2*AC5/(AB5/(E5/61.98+F5/40.3+G5*2/60.08+H5*3/101.96+I5/70.94+R5/71.85+Q5*3/159.69+K5/74.69+L5/56.08+M5*2/79.88+N5*3/151.99))</f>
        <v>0</v>
      </c>
      <c r="Y5" s="19">
        <f>44.01*AD5/(AB5/(J5/61.98+F5/40.3+G5*2/60.08+H5*3/101.96+I5/70.94+R5/71.85+Q5*3/159.69+K5/74.69+L5/56.08+M5*2/79.88+N5*3/151.99))</f>
        <v>52.200446650124071</v>
      </c>
      <c r="Z5" s="18">
        <f t="shared" ref="Z5" si="39">SUM(F5,G5,H5,I5,R5,Q5,K5,L5,M5,N5,X5,Y5)</f>
        <v>100.00044665012408</v>
      </c>
      <c r="AA5" s="20" t="s">
        <v>49</v>
      </c>
      <c r="AB5" s="21">
        <f>IF(AA5="Dol",2,IF(AA5="Cb",1,IF(AA5="10A",11,IF(AA5="Br",1,IF(AA5="Bal",74,IF(AA5="PhE-kom",4.85,IF(AA5="PhE-kaw",4.8,IF(AA5="Chum",17,IF(AA5="PhA",11,IF(AA5="Ol",4,IF(AA5="Opx",6,IF(AA5="Tlc",11,IF(AA5="Tr",23,IF(AA5="Atg",6.824,IF(AA5="Chl",28,IF(AA5="Cpx",6,IF(AA5="Grt",12,IF(AA5="Mag",4))))))))))))))))))</f>
        <v>1</v>
      </c>
      <c r="AC5" s="21">
        <f t="shared" si="5"/>
        <v>0</v>
      </c>
      <c r="AD5" s="21">
        <f>IF(AA5="Dol",2,IF(AA5="Cb",1,0))</f>
        <v>1</v>
      </c>
      <c r="AE5" s="21">
        <f t="shared" ref="AE5" si="40">2*E5/61.98*AB5/(E5/61.98+F5/40.3+G5*2/60.08+H5*3/101.96+I5/70.94+R5/71.85+Q5*3/159.69+K5/74.69+L5/56.08+M5*2/79.88+N5*3/151.99)</f>
        <v>0</v>
      </c>
      <c r="AF5" s="21">
        <f>F5/40.3*AB5/(E5/61.98+F5/40.3+G5*2/60.08+H5*3/101.96+I5/70.94+R5/71.85+Q5*3/159.69+K5/74.69+L5/56.08+M5*2/79.88+N5*3/151.99)</f>
        <v>1</v>
      </c>
      <c r="AG5" s="21">
        <f t="shared" ref="AG5" si="41">G5/60.08*AB5/(E5/61.98+F5/40.3+G5*2/60.08+H5*3/101.96+I5/70.94+R5/71.85+Q5*3/159.69+K5/74.69+L5/56.08+M5*2/79.88+N5*3/151.99)</f>
        <v>0</v>
      </c>
      <c r="AH5" s="21">
        <f t="shared" ref="AH5" si="42">2*H5/101.96*AB5/(E5/61.98+F5/40.3+G5*2/60.08+H5*3/101.96+I5/70.94+R5/71.85+Q5*3/159.69+K5/74.69+L5/56.08+M5*2/79.88+N5*3/151.99)</f>
        <v>0</v>
      </c>
      <c r="AI5" s="21">
        <f t="shared" ref="AI5" si="43">R5/71.85*AB5/(E5/61.98+F5/40.3+G5*2/60.08+H5*3/101.96+I5/70.94+R5/71.85+Q5*3/159.69+K5/74.69+L5/56.08+M5*2/79.88+N5*3/151.99)</f>
        <v>0</v>
      </c>
      <c r="AJ5" s="21">
        <f t="shared" ref="AJ5" si="44">2*Q5/159.69*AB5/(E5/61.98+F5/40.3+G5*2/60.08+H5*3/101.96+I5/70.94+R5/71.85+Q5*3/159.69+K5/74.69+L5/56.08+M5*2/79.88+N5*3/151.99)</f>
        <v>0</v>
      </c>
      <c r="AK5" s="21">
        <f t="shared" ref="AK5" si="45">I5/70.94*AB5/(E5/61.98+F5/40.3+G5*2/60.08+H5*3/101.96+I5/70.94+R5/71.85+Q5*3/159.69+K5/74.69+L5/56.08+M5*2/79.88+N5*3/151.99)</f>
        <v>0</v>
      </c>
      <c r="AL5" s="21">
        <f t="shared" ref="AL5" si="46">L5/56.08*AB5/(E5/61.98+F5/40.3+G5*2/60.08+H5*3/101.96+I5/70.94+R5/71.85+Q5*3/159.69+K5/74.69+L5/56.08+M5*2/79.88+N5*3/151.99)</f>
        <v>0</v>
      </c>
      <c r="AM5" s="21">
        <f t="shared" ref="AM5" si="47">M5/79.88*AB5/(E5/61.98+F5/40.3+G5*2/60.08+H5*3/101.96+I5/70.94+R5/71.85+Q5*3/159.69+K5/74.69+L5/56.08+M5*2/79.88+N5*3/151.99)</f>
        <v>0</v>
      </c>
      <c r="AN5" s="21">
        <f t="shared" ref="AN5" si="48">2*N5/151.99*AB5/(E5/61.98+F5/40.3+G5*2/60.08+H5*3/101.96+I5/70.94+R5/71.85+Q5*3/159.69+K5/74.69+L5/56.08+M5*2/79.88+N5*3/151.99)</f>
        <v>0</v>
      </c>
      <c r="AO5" s="21">
        <f t="shared" ref="AO5" si="49">K5/74.69*AB5/(E5/61.98+F5/40.3+G5*2/60.08+H5*3/101.96+I5/70.94+R5/71.85+Q5*3/159.69+K5/74.69+L5/56.08+M5*2/79.88+N5*3/151.99)</f>
        <v>0</v>
      </c>
      <c r="AP5" s="22">
        <f t="shared" ref="AP5" si="50">SUM(AE5:AO5)</f>
        <v>1</v>
      </c>
      <c r="AQ5" s="23">
        <f t="shared" ref="AQ5" si="51">AF5/(AI5+AF5)</f>
        <v>1</v>
      </c>
    </row>
    <row r="6" spans="1:43" ht="16" customHeight="1" x14ac:dyDescent="0.15">
      <c r="B6" s="6" t="s">
        <v>51</v>
      </c>
      <c r="E6" s="32">
        <v>0</v>
      </c>
      <c r="F6" s="32">
        <v>21.86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30.41</v>
      </c>
      <c r="M6" s="32">
        <v>0</v>
      </c>
      <c r="N6" s="32">
        <v>0</v>
      </c>
      <c r="O6" s="32">
        <f>SUM(E6:N6)</f>
        <v>52.269999999999996</v>
      </c>
      <c r="P6" s="16">
        <f>0</f>
        <v>0</v>
      </c>
      <c r="Q6" s="17">
        <f t="shared" ref="Q6" si="52">159.69*(J6/71.85)*(P6)/2</f>
        <v>0</v>
      </c>
      <c r="R6" s="17">
        <f t="shared" ref="R6" si="53">71.85*(J6/71.85)*(1-P6)</f>
        <v>0</v>
      </c>
      <c r="V6" s="25" t="s">
        <v>52</v>
      </c>
      <c r="X6" s="19">
        <f t="shared" ref="X6" si="54">18.015/2*AC6/(AB6/(E6/61.98+F6/40.3+G6*2/60.08+H6*3/101.96+I6/70.94+R6/71.85+Q6*3/159.69+K6/74.69+L6/56.08+M6*2/79.88+N6*3/151.99))</f>
        <v>0</v>
      </c>
      <c r="Y6" s="19">
        <f>44.01*AD6/(AB6/(J6/61.98+F6/40.3+G6*2/60.08+H6*3/101.96+I6/70.94+R6/71.85+Q6*3/159.69+K6/74.69+L6/56.08+M6*2/79.88+N6*3/151.99))</f>
        <v>47.737330894716159</v>
      </c>
      <c r="Z6" s="18">
        <f t="shared" ref="Z6" si="55">SUM(F6,G6,H6,I6,R6,Q6,K6,L6,M6,N6,X6,Y6)</f>
        <v>100.00733089471615</v>
      </c>
      <c r="AA6" s="20" t="s">
        <v>50</v>
      </c>
      <c r="AB6" s="21">
        <f>IF(AA6="Dol",2,IF(AA6="Cb",1,IF(AA6="10A",11,IF(AA6="Br",1,IF(AA6="Bal",74,IF(AA6="PhE-kom",4.85,IF(AA6="PhE-kaw",4.8,IF(AA6="Chum",17,IF(AA6="PhA",11,IF(AA6="Ol",4,IF(AA6="Opx",6,IF(AA6="Tlc",11,IF(AA6="Tr",23,IF(AA6="Atg",6.824,IF(AA6="Chl",28,IF(AA6="Cpx",6,IF(AA6="Grt",12,IF(AA6="Mag",4))))))))))))))))))</f>
        <v>2</v>
      </c>
      <c r="AC6" s="21">
        <f t="shared" si="5"/>
        <v>0</v>
      </c>
      <c r="AD6" s="21">
        <f>IF(AA6="Dol",2,IF(AA6="Cb",1,0))</f>
        <v>2</v>
      </c>
      <c r="AE6" s="21">
        <f t="shared" ref="AE6" si="56">2*E6/61.98*AB6/(E6/61.98+F6/40.3+G6*2/60.08+H6*3/101.96+I6/70.94+R6/71.85+Q6*3/159.69+K6/74.69+L6/56.08+M6*2/79.88+N6*3/151.99)</f>
        <v>0</v>
      </c>
      <c r="AF6" s="21">
        <f>F6/40.3*AB6/(E6/61.98+F6/40.3+G6*2/60.08+H6*3/101.96+I6/70.94+R6/71.85+Q6*3/159.69+K6/74.69+L6/56.08+M6*2/79.88+N6*3/151.99)</f>
        <v>1.0001573774151091</v>
      </c>
      <c r="AG6" s="21">
        <f t="shared" ref="AG6" si="57">G6/60.08*AB6/(E6/61.98+F6/40.3+G6*2/60.08+H6*3/101.96+I6/70.94+R6/71.85+Q6*3/159.69+K6/74.69+L6/56.08+M6*2/79.88+N6*3/151.99)</f>
        <v>0</v>
      </c>
      <c r="AH6" s="21">
        <f t="shared" ref="AH6" si="58">2*H6/101.96*AB6/(E6/61.98+F6/40.3+G6*2/60.08+H6*3/101.96+I6/70.94+R6/71.85+Q6*3/159.69+K6/74.69+L6/56.08+M6*2/79.88+N6*3/151.99)</f>
        <v>0</v>
      </c>
      <c r="AI6" s="21">
        <f t="shared" ref="AI6" si="59">R6/71.85*AB6/(E6/61.98+F6/40.3+G6*2/60.08+H6*3/101.96+I6/70.94+R6/71.85+Q6*3/159.69+K6/74.69+L6/56.08+M6*2/79.88+N6*3/151.99)</f>
        <v>0</v>
      </c>
      <c r="AJ6" s="21">
        <f t="shared" ref="AJ6" si="60">2*Q6/159.69*AB6/(E6/61.98+F6/40.3+G6*2/60.08+H6*3/101.96+I6/70.94+R6/71.85+Q6*3/159.69+K6/74.69+L6/56.08+M6*2/79.88+N6*3/151.99)</f>
        <v>0</v>
      </c>
      <c r="AK6" s="21">
        <f t="shared" ref="AK6" si="61">I6/70.94*AB6/(E6/61.98+F6/40.3+G6*2/60.08+H6*3/101.96+I6/70.94+R6/71.85+Q6*3/159.69+K6/74.69+L6/56.08+M6*2/79.88+N6*3/151.99)</f>
        <v>0</v>
      </c>
      <c r="AL6" s="21">
        <f t="shared" ref="AL6" si="62">L6/56.08*AB6/(E6/61.98+F6/40.3+G6*2/60.08+H6*3/101.96+I6/70.94+R6/71.85+Q6*3/159.69+K6/74.69+L6/56.08+M6*2/79.88+N6*3/151.99)</f>
        <v>0.99984262258489098</v>
      </c>
      <c r="AM6" s="21">
        <f t="shared" ref="AM6" si="63">M6/79.88*AB6/(E6/61.98+F6/40.3+G6*2/60.08+H6*3/101.96+I6/70.94+R6/71.85+Q6*3/159.69+K6/74.69+L6/56.08+M6*2/79.88+N6*3/151.99)</f>
        <v>0</v>
      </c>
      <c r="AN6" s="21">
        <f t="shared" ref="AN6" si="64">2*N6/151.99*AB6/(E6/61.98+F6/40.3+G6*2/60.08+H6*3/101.96+I6/70.94+R6/71.85+Q6*3/159.69+K6/74.69+L6/56.08+M6*2/79.88+N6*3/151.99)</f>
        <v>0</v>
      </c>
      <c r="AO6" s="21">
        <f t="shared" ref="AO6" si="65">K6/74.69*AB6/(E6/61.98+F6/40.3+G6*2/60.08+H6*3/101.96+I6/70.94+R6/71.85+Q6*3/159.69+K6/74.69+L6/56.08+M6*2/79.88+N6*3/151.99)</f>
        <v>0</v>
      </c>
      <c r="AP6" s="22">
        <f t="shared" ref="AP6" si="66">SUM(AE6:AO6)</f>
        <v>2</v>
      </c>
      <c r="AQ6" s="23">
        <f t="shared" ref="AQ6" si="67">AF6/(AI6+AF6)</f>
        <v>1</v>
      </c>
    </row>
    <row r="7" spans="1:43" ht="16" customHeight="1" x14ac:dyDescent="0.15">
      <c r="B7" s="6" t="s">
        <v>51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f>31.03 + 68.97*(2*71.85)/159.69</f>
        <v>93.093930114597029</v>
      </c>
      <c r="K7" s="32">
        <v>0</v>
      </c>
      <c r="L7" s="32">
        <v>0</v>
      </c>
      <c r="M7" s="32">
        <v>0</v>
      </c>
      <c r="N7" s="32">
        <v>0</v>
      </c>
      <c r="O7" s="32">
        <f>SUM(E7:N7)</f>
        <v>93.093930114597029</v>
      </c>
      <c r="P7" s="16">
        <f>2/3</f>
        <v>0.66666666666666663</v>
      </c>
      <c r="Q7" s="17">
        <f>159.69*(J7/71.85)*(P7)/2</f>
        <v>68.968544189283222</v>
      </c>
      <c r="R7" s="17">
        <f t="shared" ref="R7" si="68">71.85*(J7/71.85)*(1-P7)</f>
        <v>31.03131003819901</v>
      </c>
      <c r="V7" s="25" t="s">
        <v>66</v>
      </c>
      <c r="X7" s="19">
        <f t="shared" ref="X7" si="69">18.015/2*AC7/(AB7/(E7/61.98+F7/40.3+G7*2/60.08+H7*3/101.96+I7/70.94+R7/71.85+Q7*3/159.69+K7/74.69+L7/56.08+M7*2/79.88+N7*3/151.99))</f>
        <v>0</v>
      </c>
      <c r="Y7" s="19">
        <f>44.01*AD7/(AB7/(J7/61.98+F7/40.3+G7*2/60.08+H7*3/101.96+I7/70.94+R7/71.85+Q7*3/159.69+K7/74.69+L7/56.08+M7*2/79.88+N7*3/151.99))</f>
        <v>0</v>
      </c>
      <c r="Z7" s="18">
        <f t="shared" ref="Z7" si="70">SUM(F7,G7,H7,I7,R7,Q7,K7,L7,M7,N7,X7,Y7)</f>
        <v>99.999854227482231</v>
      </c>
      <c r="AA7" s="20" t="s">
        <v>47</v>
      </c>
      <c r="AB7" s="21">
        <f>IF(AA7="Dol",2,IF(AA7="Cb",1,IF(AA7="10A",11,IF(AA7="Br",1,IF(AA7="Bal",74,IF(AA7="PhE-kom",4.85,IF(AA7="PhE-kaw",4.8,IF(AA7="Chum",17,IF(AA7="PhA",11,IF(AA7="Ol",4,IF(AA7="Opx",6,IF(AA7="Tlc",11,IF(AA7="Tr",23,IF(AA7="Atg",6.824,IF(AA7="Chl",28,IF(AA7="Cpx",6,IF(AA7="Grt",12,IF(AA7="Mag",4))))))))))))))))))</f>
        <v>4</v>
      </c>
      <c r="AC7" s="21">
        <f>IF(AA7="Dol",0,IF(AA7="Cb",0,IF(AA7="10A",2,IF(AA7="Br",2,IF(AA7="Bal",40,IF(AA7="PhE-kom",2.6,IF(AA7="phE-kaw",2.4,IF(AA7="Chum",2,IF(AA7="PhA",6,IF(AA7="Ol",0,IF(AA7="Opx",0,IF(AA7="Tlc",2,IF(AA7="Tr",2,IF(AA7="Atg",3.647,IF(AA7="Chl",16,IF(AA7="Cpx",0,IF(AA7="Grt",0,IF(AA7="Mag",0))))))))))))))))))</f>
        <v>0</v>
      </c>
      <c r="AD7" s="21">
        <f>IF(AA7="Dol",2,IF(AA7="Cb",1,0))</f>
        <v>0</v>
      </c>
      <c r="AE7" s="21">
        <f t="shared" ref="AE7" si="71">2*E7/61.98*AB7/(E7/61.98+F7/40.3+G7*2/60.08+H7*3/101.96+I7/70.94+R7/71.85+Q7*3/159.69+K7/74.69+L7/56.08+M7*2/79.88+N7*3/151.99)</f>
        <v>0</v>
      </c>
      <c r="AF7" s="21">
        <f>F7/40.3*AB7/(E7/61.98+F7/40.3+G7*2/60.08+H7*3/101.96+I7/70.94+R7/71.85+Q7*3/159.69+K7/74.69+L7/56.08+M7*2/79.88+N7*3/151.99)</f>
        <v>0</v>
      </c>
      <c r="AG7" s="21">
        <f t="shared" ref="AG7" si="72">G7/60.08*AB7/(E7/61.98+F7/40.3+G7*2/60.08+H7*3/101.96+I7/70.94+R7/71.85+Q7*3/159.69+K7/74.69+L7/56.08+M7*2/79.88+N7*3/151.99)</f>
        <v>0</v>
      </c>
      <c r="AH7" s="21">
        <f t="shared" ref="AH7" si="73">2*H7/101.96*AB7/(E7/61.98+F7/40.3+G7*2/60.08+H7*3/101.96+I7/70.94+R7/71.85+Q7*3/159.69+K7/74.69+L7/56.08+M7*2/79.88+N7*3/151.99)</f>
        <v>0</v>
      </c>
      <c r="AI7" s="21">
        <f t="shared" ref="AI7" si="74">R7/71.85*AB7/(E7/61.98+F7/40.3+G7*2/60.08+H7*3/101.96+I7/70.94+R7/71.85+Q7*3/159.69+K7/74.69+L7/56.08+M7*2/79.88+N7*3/151.99)</f>
        <v>1.0000000000000002</v>
      </c>
      <c r="AJ7" s="21">
        <f t="shared" ref="AJ7" si="75">2*Q7/159.69*AB7/(E7/61.98+F7/40.3+G7*2/60.08+H7*3/101.96+I7/70.94+R7/71.85+Q7*3/159.69+K7/74.69+L7/56.08+M7*2/79.88+N7*3/151.99)</f>
        <v>2</v>
      </c>
      <c r="AK7" s="21">
        <f t="shared" ref="AK7" si="76">I7/70.94*AB7/(E7/61.98+F7/40.3+G7*2/60.08+H7*3/101.96+I7/70.94+R7/71.85+Q7*3/159.69+K7/74.69+L7/56.08+M7*2/79.88+N7*3/151.99)</f>
        <v>0</v>
      </c>
      <c r="AL7" s="21">
        <f t="shared" ref="AL7" si="77">L7/56.08*AB7/(E7/61.98+F7/40.3+G7*2/60.08+H7*3/101.96+I7/70.94+R7/71.85+Q7*3/159.69+K7/74.69+L7/56.08+M7*2/79.88+N7*3/151.99)</f>
        <v>0</v>
      </c>
      <c r="AM7" s="21">
        <f t="shared" ref="AM7" si="78">M7/79.88*AB7/(E7/61.98+F7/40.3+G7*2/60.08+H7*3/101.96+I7/70.94+R7/71.85+Q7*3/159.69+K7/74.69+L7/56.08+M7*2/79.88+N7*3/151.99)</f>
        <v>0</v>
      </c>
      <c r="AN7" s="21">
        <f t="shared" ref="AN7" si="79">2*N7/151.99*AB7/(E7/61.98+F7/40.3+G7*2/60.08+H7*3/101.96+I7/70.94+R7/71.85+Q7*3/159.69+K7/74.69+L7/56.08+M7*2/79.88+N7*3/151.99)</f>
        <v>0</v>
      </c>
      <c r="AO7" s="21">
        <f t="shared" ref="AO7" si="80">K7/74.69*AB7/(E7/61.98+F7/40.3+G7*2/60.08+H7*3/101.96+I7/70.94+R7/71.85+Q7*3/159.69+K7/74.69+L7/56.08+M7*2/79.88+N7*3/151.99)</f>
        <v>0</v>
      </c>
      <c r="AP7" s="22">
        <f t="shared" ref="AP7" si="81">SUM(AE7:AO7)</f>
        <v>3</v>
      </c>
      <c r="AQ7" s="23">
        <f t="shared" ref="AQ7" si="82">AF7/(AI7+AF7)</f>
        <v>0</v>
      </c>
    </row>
    <row r="8" spans="1:43" ht="16" customHeight="1" x14ac:dyDescent="0.15"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V8" s="25"/>
    </row>
    <row r="9" spans="1:43" ht="16" customHeight="1" x14ac:dyDescent="0.15"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V9" s="25"/>
    </row>
    <row r="10" spans="1:43" ht="16" customHeight="1" x14ac:dyDescent="0.15"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  <c r="V10" s="25"/>
    </row>
    <row r="11" spans="1:43" ht="16" customHeight="1" x14ac:dyDescent="0.15"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  <c r="V11" s="25"/>
    </row>
    <row r="12" spans="1:43" ht="16" customHeight="1" x14ac:dyDescent="0.15"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  <c r="V12" s="25"/>
    </row>
    <row r="13" spans="1:43" ht="16" customHeight="1" x14ac:dyDescent="0.15"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V13" s="25"/>
    </row>
    <row r="14" spans="1:43" ht="16" customHeight="1" x14ac:dyDescent="0.15"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  <c r="V14" s="25"/>
    </row>
    <row r="15" spans="1:43" ht="16" customHeight="1" x14ac:dyDescent="0.15"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  <c r="V15" s="25"/>
    </row>
    <row r="16" spans="1:43" ht="16" customHeight="1" x14ac:dyDescent="0.15"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  <c r="V16" s="25"/>
    </row>
    <row r="17" spans="5:22" ht="16" customHeight="1" x14ac:dyDescent="0.15"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V17" s="25"/>
    </row>
    <row r="18" spans="5:22" ht="16" customHeight="1" x14ac:dyDescent="0.15"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V18" s="25"/>
    </row>
    <row r="19" spans="5:22" ht="16" customHeight="1" x14ac:dyDescent="0.15"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V19" s="25"/>
    </row>
    <row r="20" spans="5:22" ht="16" customHeight="1" x14ac:dyDescent="0.15"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V20" s="25"/>
    </row>
    <row r="21" spans="5:22" ht="16" customHeight="1" x14ac:dyDescent="0.15"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V21" s="25"/>
    </row>
    <row r="22" spans="5:22" ht="16" customHeight="1" x14ac:dyDescent="0.15"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  <c r="V22" s="25"/>
    </row>
    <row r="23" spans="5:22" ht="16" customHeight="1" x14ac:dyDescent="0.15"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V23" s="25"/>
    </row>
    <row r="24" spans="5:22" ht="16" customHeight="1" x14ac:dyDescent="0.15"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V24" s="25"/>
    </row>
    <row r="25" spans="5:22" ht="16" customHeight="1" x14ac:dyDescent="0.15"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5:22" ht="16" customHeight="1" x14ac:dyDescent="0.15"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5:22" ht="16" customHeight="1" x14ac:dyDescent="0.15"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5:22" ht="16" customHeight="1" x14ac:dyDescent="0.15"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</row>
    <row r="29" spans="5:22" ht="16" customHeight="1" x14ac:dyDescent="0.15"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</row>
    <row r="30" spans="5:22" ht="16" customHeight="1" x14ac:dyDescent="0.15"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5:22" ht="16" customHeight="1" x14ac:dyDescent="0.15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</row>
    <row r="32" spans="5:22" ht="16" customHeight="1" x14ac:dyDescent="0.15"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5:17" ht="16" customHeight="1" x14ac:dyDescent="0.15"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</row>
    <row r="34" spans="5:17" ht="16" customHeight="1" x14ac:dyDescent="0.15"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</row>
    <row r="35" spans="5:17" ht="16" customHeight="1" x14ac:dyDescent="0.15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</row>
    <row r="36" spans="5:17" ht="16" customHeight="1" x14ac:dyDescent="0.15"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</row>
    <row r="37" spans="5:17" ht="16" customHeight="1" x14ac:dyDescent="0.15"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/>
    </row>
    <row r="38" spans="5:17" ht="16" customHeight="1" x14ac:dyDescent="0.15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/>
    </row>
    <row r="39" spans="5:17" ht="16" customHeight="1" x14ac:dyDescent="0.15"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3"/>
    </row>
    <row r="40" spans="5:17" ht="16" customHeight="1" x14ac:dyDescent="0.15"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3"/>
    </row>
    <row r="41" spans="5:17" ht="16" customHeight="1" x14ac:dyDescent="0.15"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3"/>
    </row>
    <row r="42" spans="5:17" ht="16" customHeight="1" x14ac:dyDescent="0.15"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</row>
    <row r="43" spans="5:17" ht="16" customHeight="1" x14ac:dyDescent="0.15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</row>
    <row r="44" spans="5:17" ht="16" customHeight="1" x14ac:dyDescent="0.15"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/>
    </row>
    <row r="45" spans="5:17" ht="16" customHeight="1" x14ac:dyDescent="0.15"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5:17" ht="16" customHeight="1" x14ac:dyDescent="0.15"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</row>
    <row r="47" spans="5:17" ht="16" customHeight="1" x14ac:dyDescent="0.15"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</row>
    <row r="48" spans="5:17" ht="16" customHeight="1" x14ac:dyDescent="0.15"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</row>
    <row r="49" spans="5:17" ht="16" customHeight="1" x14ac:dyDescent="0.15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</row>
    <row r="50" spans="5:17" ht="16" customHeight="1" x14ac:dyDescent="0.15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</row>
    <row r="51" spans="5:17" ht="16" customHeight="1" x14ac:dyDescent="0.15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</row>
    <row r="52" spans="5:17" ht="16" customHeight="1" x14ac:dyDescent="0.15"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</row>
    <row r="53" spans="5:17" ht="16" customHeight="1" x14ac:dyDescent="0.15"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</row>
    <row r="54" spans="5:17" ht="16" customHeight="1" x14ac:dyDescent="0.15"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</row>
    <row r="55" spans="5:17" ht="16" customHeight="1" x14ac:dyDescent="0.15"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/>
    </row>
    <row r="56" spans="5:17" ht="16" customHeight="1" x14ac:dyDescent="0.15"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</row>
    <row r="57" spans="5:17" ht="16" customHeight="1" x14ac:dyDescent="0.15"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</row>
    <row r="58" spans="5:17" ht="16" customHeight="1" x14ac:dyDescent="0.15"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</row>
    <row r="59" spans="5:17" ht="16" customHeight="1" x14ac:dyDescent="0.15"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</row>
    <row r="60" spans="5:17" ht="16" customHeight="1" x14ac:dyDescent="0.15"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</row>
    <row r="61" spans="5:17" ht="16" customHeight="1" x14ac:dyDescent="0.15"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</row>
    <row r="62" spans="5:17" ht="16" customHeight="1" x14ac:dyDescent="0.15"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</row>
    <row r="63" spans="5:17" ht="16" customHeight="1" x14ac:dyDescent="0.15"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</row>
    <row r="64" spans="5:17" ht="16" customHeight="1" x14ac:dyDescent="0.15"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</row>
    <row r="65" spans="5:17" ht="16" customHeight="1" x14ac:dyDescent="0.15"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</row>
    <row r="66" spans="5:17" ht="16" customHeight="1" x14ac:dyDescent="0.15"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</row>
    <row r="67" spans="5:17" ht="16" customHeight="1" x14ac:dyDescent="0.15"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</row>
    <row r="68" spans="5:17" ht="16" customHeight="1" x14ac:dyDescent="0.15"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3"/>
    </row>
    <row r="69" spans="5:17" ht="16" customHeight="1" x14ac:dyDescent="0.15"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</row>
    <row r="70" spans="5:17" ht="16" customHeight="1" x14ac:dyDescent="0.15"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/>
    </row>
    <row r="71" spans="5:17" ht="16" customHeight="1" x14ac:dyDescent="0.15"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/>
    </row>
    <row r="72" spans="5:17" ht="16" customHeight="1" x14ac:dyDescent="0.15"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/>
    </row>
    <row r="73" spans="5:17" ht="16" customHeight="1" x14ac:dyDescent="0.15"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3"/>
    </row>
    <row r="74" spans="5:17" ht="16" customHeight="1" x14ac:dyDescent="0.15"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</row>
    <row r="75" spans="5:17" ht="16" customHeight="1" x14ac:dyDescent="0.15"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</row>
    <row r="76" spans="5:17" ht="16" customHeight="1" x14ac:dyDescent="0.15"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</row>
    <row r="77" spans="5:17" ht="16" customHeight="1" x14ac:dyDescent="0.15"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</row>
    <row r="78" spans="5:17" ht="16" customHeight="1" x14ac:dyDescent="0.15"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</row>
    <row r="79" spans="5:17" ht="16" customHeight="1" x14ac:dyDescent="0.15"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</row>
    <row r="80" spans="5:17" ht="16" customHeight="1" x14ac:dyDescent="0.15"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</row>
    <row r="81" spans="5:17" ht="16" customHeight="1" x14ac:dyDescent="0.15"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/>
    </row>
    <row r="82" spans="5:17" ht="16" customHeight="1" x14ac:dyDescent="0.15"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</row>
    <row r="83" spans="5:17" ht="16" customHeight="1" x14ac:dyDescent="0.15"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3"/>
    </row>
    <row r="84" spans="5:17" ht="16" customHeight="1" x14ac:dyDescent="0.15"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/>
    </row>
    <row r="85" spans="5:17" ht="16" customHeight="1" x14ac:dyDescent="0.15"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3"/>
    </row>
    <row r="86" spans="5:17" ht="16" customHeight="1" x14ac:dyDescent="0.15"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3"/>
    </row>
    <row r="87" spans="5:17" ht="16" customHeight="1" x14ac:dyDescent="0.15"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3"/>
    </row>
    <row r="88" spans="5:17" ht="16" customHeight="1" x14ac:dyDescent="0.15"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3"/>
    </row>
    <row r="89" spans="5:17" ht="16" customHeight="1" x14ac:dyDescent="0.15"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/>
    </row>
    <row r="90" spans="5:17" ht="16" customHeight="1" x14ac:dyDescent="0.15"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</row>
    <row r="91" spans="5:17" ht="16" customHeight="1" x14ac:dyDescent="0.15"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3"/>
    </row>
    <row r="92" spans="5:17" ht="16" customHeight="1" x14ac:dyDescent="0.15"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</row>
    <row r="93" spans="5:17" ht="16" customHeight="1" x14ac:dyDescent="0.15"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</row>
    <row r="94" spans="5:17" ht="16" customHeight="1" x14ac:dyDescent="0.15"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</row>
    <row r="95" spans="5:17" ht="16" customHeight="1" x14ac:dyDescent="0.15"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</row>
    <row r="96" spans="5:17" ht="16" customHeight="1" x14ac:dyDescent="0.15"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</row>
    <row r="97" spans="5:17" ht="16" customHeight="1" x14ac:dyDescent="0.15"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</row>
    <row r="98" spans="5:17" ht="16" customHeight="1" x14ac:dyDescent="0.15"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</row>
    <row r="99" spans="5:17" ht="16" customHeight="1" x14ac:dyDescent="0.15"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/>
    </row>
    <row r="100" spans="5:17" ht="16" customHeight="1" x14ac:dyDescent="0.15"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/>
    </row>
    <row r="101" spans="5:17" ht="16" customHeight="1" x14ac:dyDescent="0.15"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3"/>
    </row>
    <row r="102" spans="5:17" ht="16" customHeight="1" x14ac:dyDescent="0.15"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3"/>
    </row>
    <row r="103" spans="5:17" ht="16" customHeight="1" x14ac:dyDescent="0.15"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3"/>
    </row>
    <row r="104" spans="5:17" ht="16" customHeight="1" x14ac:dyDescent="0.15"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3"/>
    </row>
    <row r="105" spans="5:17" ht="16" customHeight="1" x14ac:dyDescent="0.15"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3"/>
    </row>
    <row r="106" spans="5:17" ht="16" customHeight="1" x14ac:dyDescent="0.15"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</row>
    <row r="107" spans="5:17" ht="16" customHeight="1" x14ac:dyDescent="0.15"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3"/>
    </row>
    <row r="108" spans="5:17" ht="16" customHeight="1" x14ac:dyDescent="0.15"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</row>
    <row r="109" spans="5:17" ht="16" customHeight="1" x14ac:dyDescent="0.15"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</row>
    <row r="110" spans="5:17" ht="16" customHeight="1" x14ac:dyDescent="0.15"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</row>
    <row r="111" spans="5:17" ht="16" customHeight="1" x14ac:dyDescent="0.15"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3"/>
    </row>
    <row r="112" spans="5:17" ht="16" customHeight="1" x14ac:dyDescent="0.15"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</row>
    <row r="113" spans="5:17" ht="16" customHeight="1" x14ac:dyDescent="0.15"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3"/>
    </row>
    <row r="114" spans="5:17" ht="16" customHeight="1" x14ac:dyDescent="0.15"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</row>
    <row r="115" spans="5:17" ht="16" customHeight="1" x14ac:dyDescent="0.15"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3"/>
    </row>
    <row r="116" spans="5:17" ht="16" customHeight="1" x14ac:dyDescent="0.15"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3"/>
    </row>
    <row r="117" spans="5:17" ht="16" customHeight="1" x14ac:dyDescent="0.15"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3"/>
    </row>
    <row r="118" spans="5:17" ht="16" customHeight="1" x14ac:dyDescent="0.15"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3"/>
    </row>
    <row r="119" spans="5:17" ht="16" customHeight="1" x14ac:dyDescent="0.15"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3"/>
    </row>
    <row r="120" spans="5:17" ht="16" customHeight="1" x14ac:dyDescent="0.15"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3"/>
    </row>
    <row r="121" spans="5:17" ht="16" customHeight="1" x14ac:dyDescent="0.15"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3"/>
    </row>
    <row r="122" spans="5:17" ht="16" customHeight="1" x14ac:dyDescent="0.15"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3"/>
    </row>
    <row r="123" spans="5:17" ht="16" customHeight="1" x14ac:dyDescent="0.15"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3"/>
    </row>
    <row r="124" spans="5:17" ht="16" customHeight="1" x14ac:dyDescent="0.15"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</row>
    <row r="125" spans="5:17" ht="16" customHeight="1" x14ac:dyDescent="0.15"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3"/>
    </row>
    <row r="126" spans="5:17" ht="16" customHeight="1" x14ac:dyDescent="0.15"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</row>
    <row r="127" spans="5:17" ht="16" customHeight="1" x14ac:dyDescent="0.15"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</row>
    <row r="128" spans="5:17" ht="16" customHeight="1" x14ac:dyDescent="0.15"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</row>
    <row r="129" spans="5:17" ht="16" customHeight="1" x14ac:dyDescent="0.15"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</row>
    <row r="130" spans="5:17" ht="16" customHeight="1" x14ac:dyDescent="0.15"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</row>
    <row r="131" spans="5:17" ht="16" customHeight="1" x14ac:dyDescent="0.15"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3"/>
    </row>
    <row r="132" spans="5:17" ht="16" customHeight="1" x14ac:dyDescent="0.15"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3"/>
    </row>
    <row r="133" spans="5:17" ht="16" customHeight="1" x14ac:dyDescent="0.15"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3"/>
    </row>
    <row r="134" spans="5:17" ht="16" customHeight="1" x14ac:dyDescent="0.15"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3"/>
    </row>
    <row r="135" spans="5:17" ht="16" customHeight="1" x14ac:dyDescent="0.15"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3"/>
    </row>
    <row r="136" spans="5:17" ht="16" customHeight="1" x14ac:dyDescent="0.15"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3"/>
    </row>
    <row r="137" spans="5:17" ht="16" customHeight="1" x14ac:dyDescent="0.15"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3"/>
    </row>
    <row r="138" spans="5:17" ht="16" customHeight="1" x14ac:dyDescent="0.15"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3"/>
    </row>
    <row r="139" spans="5:17" ht="16" customHeight="1" x14ac:dyDescent="0.15"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3"/>
    </row>
    <row r="140" spans="5:17" ht="16" customHeight="1" x14ac:dyDescent="0.15"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3"/>
    </row>
    <row r="141" spans="5:17" ht="16" customHeight="1" x14ac:dyDescent="0.15"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3"/>
    </row>
    <row r="142" spans="5:17" ht="16" customHeight="1" x14ac:dyDescent="0.15"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3"/>
    </row>
    <row r="143" spans="5:17" ht="16" customHeight="1" x14ac:dyDescent="0.15"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</row>
    <row r="144" spans="5:17" ht="16" customHeight="1" x14ac:dyDescent="0.15"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3"/>
    </row>
    <row r="145" spans="5:17" ht="16" customHeight="1" x14ac:dyDescent="0.15"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3"/>
    </row>
    <row r="146" spans="5:17" ht="16" customHeight="1" x14ac:dyDescent="0.15"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3"/>
    </row>
    <row r="147" spans="5:17" ht="16" customHeight="1" x14ac:dyDescent="0.15"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3"/>
    </row>
    <row r="148" spans="5:17" ht="16" customHeight="1" x14ac:dyDescent="0.15"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3"/>
    </row>
    <row r="149" spans="5:17" ht="16" customHeight="1" x14ac:dyDescent="0.15"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3"/>
    </row>
    <row r="150" spans="5:17" ht="16" customHeight="1" x14ac:dyDescent="0.15"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3"/>
    </row>
    <row r="151" spans="5:17" ht="16" customHeight="1" x14ac:dyDescent="0.15"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3"/>
    </row>
    <row r="152" spans="5:17" ht="16" customHeight="1" x14ac:dyDescent="0.15"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3"/>
    </row>
    <row r="153" spans="5:17" ht="16" customHeight="1" x14ac:dyDescent="0.15"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3"/>
    </row>
    <row r="154" spans="5:17" ht="16" customHeight="1" x14ac:dyDescent="0.15"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3"/>
    </row>
    <row r="155" spans="5:17" ht="16" customHeight="1" x14ac:dyDescent="0.15"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3"/>
    </row>
    <row r="156" spans="5:17" ht="16" customHeight="1" x14ac:dyDescent="0.15"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3"/>
    </row>
    <row r="157" spans="5:17" ht="16" customHeight="1" x14ac:dyDescent="0.15"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3"/>
    </row>
    <row r="158" spans="5:17" ht="16" customHeight="1" x14ac:dyDescent="0.15"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3"/>
    </row>
    <row r="159" spans="5:17" ht="16" customHeight="1" x14ac:dyDescent="0.15"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3"/>
    </row>
    <row r="160" spans="5:17" ht="16" customHeight="1" x14ac:dyDescent="0.15"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3"/>
    </row>
    <row r="161" spans="5:17" ht="16" customHeight="1" x14ac:dyDescent="0.15"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3"/>
    </row>
    <row r="162" spans="5:17" ht="16" customHeight="1" x14ac:dyDescent="0.15"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3"/>
    </row>
    <row r="163" spans="5:17" ht="16" customHeight="1" x14ac:dyDescent="0.15"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3"/>
    </row>
    <row r="164" spans="5:17" ht="16" customHeight="1" x14ac:dyDescent="0.15"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3"/>
    </row>
    <row r="165" spans="5:17" ht="16" customHeight="1" x14ac:dyDescent="0.15"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3"/>
    </row>
    <row r="166" spans="5:17" ht="16" customHeight="1" x14ac:dyDescent="0.15"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3"/>
    </row>
    <row r="167" spans="5:17" ht="16" customHeight="1" x14ac:dyDescent="0.15"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3"/>
    </row>
    <row r="168" spans="5:17" ht="16" customHeight="1" x14ac:dyDescent="0.15"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3"/>
    </row>
    <row r="169" spans="5:17" ht="16" customHeight="1" x14ac:dyDescent="0.15"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3"/>
    </row>
    <row r="170" spans="5:17" ht="16" customHeight="1" x14ac:dyDescent="0.15"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3"/>
    </row>
    <row r="171" spans="5:17" ht="16" customHeight="1" x14ac:dyDescent="0.15"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3"/>
    </row>
    <row r="172" spans="5:17" ht="16" customHeight="1" x14ac:dyDescent="0.15"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3"/>
    </row>
    <row r="173" spans="5:17" ht="16" customHeight="1" x14ac:dyDescent="0.15"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3"/>
    </row>
    <row r="174" spans="5:17" ht="16" customHeight="1" x14ac:dyDescent="0.15"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3"/>
    </row>
    <row r="175" spans="5:17" ht="16" customHeight="1" x14ac:dyDescent="0.15"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3"/>
    </row>
    <row r="176" spans="5:17" ht="16" customHeight="1" x14ac:dyDescent="0.15"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3"/>
    </row>
    <row r="177" spans="5:17" ht="16" customHeight="1" x14ac:dyDescent="0.15"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3"/>
    </row>
    <row r="178" spans="5:17" ht="16" customHeight="1" x14ac:dyDescent="0.15"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3"/>
    </row>
    <row r="179" spans="5:17" ht="16" customHeight="1" x14ac:dyDescent="0.15"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3"/>
    </row>
    <row r="180" spans="5:17" ht="16" customHeight="1" x14ac:dyDescent="0.15"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3"/>
    </row>
    <row r="181" spans="5:17" ht="16" customHeight="1" x14ac:dyDescent="0.15"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3"/>
    </row>
    <row r="182" spans="5:17" ht="16" customHeight="1" x14ac:dyDescent="0.15"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3"/>
    </row>
    <row r="183" spans="5:17" ht="16" customHeight="1" x14ac:dyDescent="0.15"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3"/>
    </row>
    <row r="184" spans="5:17" ht="16" customHeight="1" x14ac:dyDescent="0.15"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3"/>
    </row>
    <row r="185" spans="5:17" ht="16" customHeight="1" x14ac:dyDescent="0.15"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3"/>
    </row>
    <row r="186" spans="5:17" ht="16" customHeight="1" x14ac:dyDescent="0.15"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3"/>
    </row>
    <row r="187" spans="5:17" ht="16" customHeight="1" x14ac:dyDescent="0.15"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3"/>
    </row>
    <row r="188" spans="5:17" ht="16" customHeight="1" x14ac:dyDescent="0.15"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3"/>
    </row>
    <row r="189" spans="5:17" ht="16" customHeight="1" x14ac:dyDescent="0.15"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3"/>
    </row>
    <row r="190" spans="5:17" ht="16" customHeight="1" x14ac:dyDescent="0.15"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3"/>
    </row>
    <row r="191" spans="5:17" ht="16" customHeight="1" x14ac:dyDescent="0.15"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3"/>
    </row>
    <row r="192" spans="5:17" ht="16" customHeight="1" x14ac:dyDescent="0.15"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3"/>
    </row>
    <row r="193" spans="5:17" ht="16" customHeight="1" x14ac:dyDescent="0.15"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3"/>
    </row>
    <row r="194" spans="5:17" ht="16" customHeight="1" x14ac:dyDescent="0.15"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3"/>
    </row>
    <row r="195" spans="5:17" ht="16" customHeight="1" x14ac:dyDescent="0.15"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3"/>
    </row>
    <row r="196" spans="5:17" ht="16" customHeight="1" x14ac:dyDescent="0.15"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3"/>
    </row>
    <row r="197" spans="5:17" ht="16" customHeight="1" x14ac:dyDescent="0.15"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3"/>
    </row>
    <row r="198" spans="5:17" ht="16" customHeight="1" x14ac:dyDescent="0.15"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3"/>
    </row>
    <row r="199" spans="5:17" ht="16" customHeight="1" x14ac:dyDescent="0.15"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3"/>
    </row>
    <row r="200" spans="5:17" ht="16" customHeight="1" x14ac:dyDescent="0.15"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3"/>
    </row>
    <row r="201" spans="5:17" ht="16" customHeight="1" x14ac:dyDescent="0.15"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3"/>
    </row>
    <row r="202" spans="5:17" ht="16" customHeight="1" x14ac:dyDescent="0.15"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3"/>
    </row>
    <row r="203" spans="5:17" ht="16" customHeight="1" x14ac:dyDescent="0.15"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3"/>
    </row>
    <row r="204" spans="5:17" ht="16" customHeight="1" x14ac:dyDescent="0.15"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3"/>
    </row>
    <row r="205" spans="5:17" ht="16" customHeight="1" x14ac:dyDescent="0.15"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3"/>
    </row>
    <row r="206" spans="5:17" ht="16" customHeight="1" x14ac:dyDescent="0.15"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3"/>
    </row>
    <row r="207" spans="5:17" ht="16" customHeight="1" x14ac:dyDescent="0.15"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3"/>
    </row>
    <row r="208" spans="5:17" ht="16" customHeight="1" x14ac:dyDescent="0.15"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3"/>
    </row>
    <row r="209" spans="5:17" ht="16" customHeight="1" x14ac:dyDescent="0.15"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3"/>
    </row>
    <row r="210" spans="5:17" ht="16" customHeight="1" x14ac:dyDescent="0.15"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3"/>
    </row>
    <row r="211" spans="5:17" ht="16" customHeight="1" x14ac:dyDescent="0.15"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3"/>
    </row>
    <row r="212" spans="5:17" ht="16" customHeight="1" x14ac:dyDescent="0.15"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3"/>
    </row>
    <row r="213" spans="5:17" ht="16" customHeight="1" x14ac:dyDescent="0.15"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3"/>
    </row>
    <row r="214" spans="5:17" ht="16" customHeight="1" x14ac:dyDescent="0.15"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3"/>
    </row>
    <row r="215" spans="5:17" ht="16" customHeight="1" x14ac:dyDescent="0.15"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3"/>
    </row>
    <row r="216" spans="5:17" ht="16" customHeight="1" x14ac:dyDescent="0.15"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3"/>
    </row>
    <row r="217" spans="5:17" ht="16" customHeight="1" x14ac:dyDescent="0.15"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3"/>
    </row>
    <row r="218" spans="5:17" ht="16" customHeight="1" x14ac:dyDescent="0.15"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3"/>
    </row>
    <row r="219" spans="5:17" ht="16" customHeight="1" x14ac:dyDescent="0.15"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3"/>
    </row>
    <row r="220" spans="5:17" ht="16" customHeight="1" x14ac:dyDescent="0.15"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3"/>
    </row>
    <row r="221" spans="5:17" ht="16" customHeight="1" x14ac:dyDescent="0.15"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3"/>
    </row>
    <row r="222" spans="5:17" ht="16" customHeight="1" x14ac:dyDescent="0.15"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3"/>
    </row>
    <row r="223" spans="5:17" ht="16" customHeight="1" x14ac:dyDescent="0.15"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3"/>
    </row>
    <row r="224" spans="5:17" ht="16" customHeight="1" x14ac:dyDescent="0.15"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3"/>
    </row>
    <row r="225" spans="5:17" ht="16" customHeight="1" x14ac:dyDescent="0.15"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3"/>
    </row>
    <row r="226" spans="5:17" ht="16" customHeight="1" x14ac:dyDescent="0.15"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3"/>
    </row>
    <row r="227" spans="5:17" ht="16" customHeight="1" x14ac:dyDescent="0.15"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3"/>
    </row>
    <row r="228" spans="5:17" ht="16" customHeight="1" x14ac:dyDescent="0.15"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3"/>
    </row>
    <row r="229" spans="5:17" ht="16" customHeight="1" x14ac:dyDescent="0.15"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3"/>
    </row>
    <row r="230" spans="5:17" ht="16" customHeight="1" x14ac:dyDescent="0.15"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3"/>
    </row>
    <row r="231" spans="5:17" ht="16" customHeight="1" x14ac:dyDescent="0.15"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3"/>
    </row>
    <row r="232" spans="5:17" ht="16" customHeight="1" x14ac:dyDescent="0.15"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3"/>
    </row>
    <row r="233" spans="5:17" ht="16" customHeight="1" x14ac:dyDescent="0.15"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3"/>
    </row>
    <row r="234" spans="5:17" ht="16" customHeight="1" x14ac:dyDescent="0.15"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3"/>
    </row>
    <row r="235" spans="5:17" ht="16" customHeight="1" x14ac:dyDescent="0.15"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3"/>
    </row>
    <row r="236" spans="5:17" ht="16" customHeight="1" x14ac:dyDescent="0.15"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3"/>
    </row>
    <row r="237" spans="5:17" ht="16" customHeight="1" x14ac:dyDescent="0.15"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3"/>
    </row>
    <row r="238" spans="5:17" ht="16" customHeight="1" x14ac:dyDescent="0.15"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3"/>
    </row>
    <row r="239" spans="5:17" ht="16" customHeight="1" x14ac:dyDescent="0.15"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3"/>
    </row>
    <row r="240" spans="5:17" ht="16" customHeight="1" x14ac:dyDescent="0.15"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3"/>
    </row>
    <row r="241" spans="5:17" ht="16" customHeight="1" x14ac:dyDescent="0.15"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3"/>
    </row>
    <row r="242" spans="5:17" ht="16" customHeight="1" x14ac:dyDescent="0.15"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3"/>
    </row>
    <row r="243" spans="5:17" ht="16" customHeight="1" x14ac:dyDescent="0.15"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3"/>
    </row>
    <row r="244" spans="5:17" ht="16" customHeight="1" x14ac:dyDescent="0.15"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3"/>
    </row>
    <row r="245" spans="5:17" ht="16" customHeight="1" x14ac:dyDescent="0.15"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3"/>
    </row>
    <row r="246" spans="5:17" ht="16" customHeight="1" x14ac:dyDescent="0.15"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3"/>
    </row>
    <row r="247" spans="5:17" ht="16" customHeight="1" x14ac:dyDescent="0.15"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3"/>
    </row>
    <row r="248" spans="5:17" ht="16" customHeight="1" x14ac:dyDescent="0.15"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3"/>
    </row>
    <row r="249" spans="5:17" ht="16" customHeight="1" x14ac:dyDescent="0.15"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3"/>
    </row>
    <row r="250" spans="5:17" ht="16" customHeight="1" x14ac:dyDescent="0.15"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3"/>
    </row>
    <row r="251" spans="5:17" ht="16" customHeight="1" x14ac:dyDescent="0.15"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3"/>
    </row>
    <row r="252" spans="5:17" ht="16" customHeight="1" x14ac:dyDescent="0.15"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3"/>
    </row>
    <row r="253" spans="5:17" ht="16" customHeight="1" x14ac:dyDescent="0.15"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3"/>
    </row>
    <row r="254" spans="5:17" ht="16" customHeight="1" x14ac:dyDescent="0.15"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3"/>
    </row>
    <row r="255" spans="5:17" ht="16" customHeight="1" x14ac:dyDescent="0.15"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3"/>
    </row>
    <row r="256" spans="5:17" ht="16" customHeight="1" x14ac:dyDescent="0.15"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3"/>
    </row>
    <row r="257" spans="5:17" ht="16" customHeight="1" x14ac:dyDescent="0.15"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3"/>
    </row>
    <row r="258" spans="5:17" ht="16" customHeight="1" x14ac:dyDescent="0.15"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3"/>
    </row>
    <row r="259" spans="5:17" ht="16" customHeight="1" x14ac:dyDescent="0.15"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3"/>
    </row>
    <row r="260" spans="5:17" ht="16" customHeight="1" x14ac:dyDescent="0.15"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3"/>
    </row>
    <row r="261" spans="5:17" ht="16" customHeight="1" x14ac:dyDescent="0.15"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3"/>
    </row>
    <row r="262" spans="5:17" ht="16" customHeight="1" x14ac:dyDescent="0.15"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3"/>
    </row>
    <row r="263" spans="5:17" ht="16" customHeight="1" x14ac:dyDescent="0.15"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3"/>
    </row>
    <row r="264" spans="5:17" ht="16" customHeight="1" x14ac:dyDescent="0.15"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3"/>
    </row>
    <row r="265" spans="5:17" ht="16" customHeight="1" x14ac:dyDescent="0.15"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3"/>
    </row>
    <row r="266" spans="5:17" ht="16" customHeight="1" x14ac:dyDescent="0.15"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3"/>
    </row>
    <row r="267" spans="5:17" ht="16" customHeight="1" x14ac:dyDescent="0.15"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3"/>
    </row>
    <row r="268" spans="5:17" ht="16" customHeight="1" x14ac:dyDescent="0.15"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3"/>
    </row>
    <row r="269" spans="5:17" ht="16" customHeight="1" x14ac:dyDescent="0.15"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3"/>
    </row>
    <row r="270" spans="5:17" ht="16" customHeight="1" x14ac:dyDescent="0.15"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3"/>
    </row>
    <row r="271" spans="5:17" ht="16" customHeight="1" x14ac:dyDescent="0.15"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3"/>
    </row>
    <row r="272" spans="5:17" ht="16" customHeight="1" x14ac:dyDescent="0.15"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3"/>
    </row>
    <row r="273" spans="5:17" ht="16" customHeight="1" x14ac:dyDescent="0.15"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3"/>
    </row>
    <row r="274" spans="5:17" ht="16" customHeight="1" x14ac:dyDescent="0.15"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3"/>
    </row>
    <row r="275" spans="5:17" ht="16" customHeight="1" x14ac:dyDescent="0.15"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3"/>
    </row>
    <row r="276" spans="5:17" ht="16" customHeight="1" x14ac:dyDescent="0.15"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3"/>
    </row>
    <row r="277" spans="5:17" ht="16" customHeight="1" x14ac:dyDescent="0.15"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3"/>
    </row>
    <row r="278" spans="5:17" ht="16" customHeight="1" x14ac:dyDescent="0.15"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3"/>
    </row>
    <row r="279" spans="5:17" ht="16" customHeight="1" x14ac:dyDescent="0.15"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3"/>
    </row>
    <row r="280" spans="5:17" ht="16" customHeight="1" x14ac:dyDescent="0.15"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3"/>
    </row>
    <row r="281" spans="5:17" ht="16" customHeight="1" x14ac:dyDescent="0.15"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3"/>
    </row>
    <row r="282" spans="5:17" ht="16" customHeight="1" x14ac:dyDescent="0.15"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3"/>
    </row>
    <row r="283" spans="5:17" ht="16" customHeight="1" x14ac:dyDescent="0.15"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3"/>
    </row>
    <row r="284" spans="5:17" ht="16" customHeight="1" x14ac:dyDescent="0.15"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3"/>
    </row>
    <row r="285" spans="5:17" ht="16" customHeight="1" x14ac:dyDescent="0.15"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3"/>
    </row>
    <row r="286" spans="5:17" ht="16" customHeight="1" x14ac:dyDescent="0.15"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3"/>
    </row>
    <row r="287" spans="5:17" ht="16" customHeight="1" x14ac:dyDescent="0.15"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3"/>
    </row>
    <row r="288" spans="5:17" ht="16" customHeight="1" x14ac:dyDescent="0.15"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3"/>
    </row>
    <row r="289" spans="5:17" ht="16" customHeight="1" x14ac:dyDescent="0.15"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3"/>
    </row>
    <row r="290" spans="5:17" ht="16" customHeight="1" x14ac:dyDescent="0.15"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3"/>
    </row>
    <row r="291" spans="5:17" ht="16" customHeight="1" x14ac:dyDescent="0.15"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3"/>
    </row>
    <row r="292" spans="5:17" ht="16" customHeight="1" x14ac:dyDescent="0.15"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3"/>
    </row>
    <row r="293" spans="5:17" ht="16" customHeight="1" x14ac:dyDescent="0.15"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3"/>
    </row>
    <row r="294" spans="5:17" ht="16" customHeight="1" x14ac:dyDescent="0.15"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3"/>
    </row>
    <row r="295" spans="5:17" ht="16" customHeight="1" x14ac:dyDescent="0.15"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3"/>
    </row>
    <row r="296" spans="5:17" ht="16" customHeight="1" x14ac:dyDescent="0.15"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3"/>
    </row>
    <row r="297" spans="5:17" ht="16" customHeight="1" x14ac:dyDescent="0.15"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3"/>
    </row>
    <row r="298" spans="5:17" ht="16" customHeight="1" x14ac:dyDescent="0.15"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3"/>
    </row>
    <row r="299" spans="5:17" ht="16" customHeight="1" x14ac:dyDescent="0.15"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3"/>
    </row>
    <row r="300" spans="5:17" ht="16" customHeight="1" x14ac:dyDescent="0.15"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3"/>
    </row>
    <row r="301" spans="5:17" ht="16" customHeight="1" x14ac:dyDescent="0.15"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3"/>
    </row>
    <row r="302" spans="5:17" ht="16" customHeight="1" x14ac:dyDescent="0.15"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3"/>
    </row>
    <row r="303" spans="5:17" ht="16" customHeight="1" x14ac:dyDescent="0.15"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3"/>
    </row>
    <row r="304" spans="5:17" ht="16" customHeight="1" x14ac:dyDescent="0.15"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3"/>
    </row>
    <row r="305" spans="5:17" ht="16" customHeight="1" x14ac:dyDescent="0.15"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3"/>
    </row>
    <row r="306" spans="5:17" ht="16" customHeight="1" x14ac:dyDescent="0.15"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3"/>
    </row>
    <row r="307" spans="5:17" ht="16" customHeight="1" x14ac:dyDescent="0.15"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3"/>
    </row>
    <row r="308" spans="5:17" ht="16" customHeight="1" x14ac:dyDescent="0.15"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3"/>
    </row>
    <row r="309" spans="5:17" ht="16" customHeight="1" x14ac:dyDescent="0.15"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3"/>
    </row>
    <row r="310" spans="5:17" ht="16" customHeight="1" x14ac:dyDescent="0.15"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3"/>
    </row>
    <row r="311" spans="5:17" ht="16" customHeight="1" x14ac:dyDescent="0.15"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3"/>
    </row>
    <row r="312" spans="5:17" ht="16" customHeight="1" x14ac:dyDescent="0.15"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3"/>
    </row>
    <row r="313" spans="5:17" ht="16" customHeight="1" x14ac:dyDescent="0.15"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3"/>
    </row>
    <row r="314" spans="5:17" ht="16" customHeight="1" x14ac:dyDescent="0.15"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3"/>
    </row>
    <row r="315" spans="5:17" ht="16" customHeight="1" x14ac:dyDescent="0.15"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3"/>
    </row>
    <row r="316" spans="5:17" ht="16" customHeight="1" x14ac:dyDescent="0.15"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3"/>
    </row>
    <row r="317" spans="5:17" ht="16" customHeight="1" x14ac:dyDescent="0.15"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3"/>
    </row>
    <row r="318" spans="5:17" ht="16" customHeight="1" x14ac:dyDescent="0.15"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3"/>
    </row>
    <row r="319" spans="5:17" ht="16" customHeight="1" x14ac:dyDescent="0.15"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3"/>
    </row>
    <row r="320" spans="5:17" ht="16" customHeight="1" x14ac:dyDescent="0.15"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3"/>
    </row>
    <row r="321" spans="5:17" ht="16" customHeight="1" x14ac:dyDescent="0.15"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3"/>
    </row>
    <row r="322" spans="5:17" ht="16" customHeight="1" x14ac:dyDescent="0.15"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3"/>
    </row>
    <row r="323" spans="5:17" ht="16" customHeight="1" x14ac:dyDescent="0.15"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3"/>
    </row>
    <row r="324" spans="5:17" ht="16" customHeight="1" x14ac:dyDescent="0.15"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3"/>
    </row>
    <row r="325" spans="5:17" ht="16" customHeight="1" x14ac:dyDescent="0.15"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3"/>
    </row>
    <row r="326" spans="5:17" ht="16" customHeight="1" x14ac:dyDescent="0.15"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3"/>
    </row>
    <row r="327" spans="5:17" ht="16" customHeight="1" x14ac:dyDescent="0.15"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3"/>
    </row>
    <row r="328" spans="5:17" ht="16" customHeight="1" x14ac:dyDescent="0.15"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3"/>
    </row>
    <row r="329" spans="5:17" ht="16" customHeight="1" x14ac:dyDescent="0.15"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3"/>
    </row>
    <row r="330" spans="5:17" ht="16" customHeight="1" x14ac:dyDescent="0.15"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3"/>
    </row>
    <row r="331" spans="5:17" ht="16" customHeight="1" x14ac:dyDescent="0.15"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3"/>
    </row>
    <row r="332" spans="5:17" ht="16" customHeight="1" x14ac:dyDescent="0.15"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3"/>
    </row>
    <row r="333" spans="5:17" ht="16" customHeight="1" x14ac:dyDescent="0.15"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3"/>
    </row>
    <row r="334" spans="5:17" ht="16" customHeight="1" x14ac:dyDescent="0.15"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3"/>
    </row>
    <row r="335" spans="5:17" ht="16" customHeight="1" x14ac:dyDescent="0.15"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3"/>
    </row>
    <row r="336" spans="5:17" ht="16" customHeight="1" x14ac:dyDescent="0.15"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3"/>
    </row>
    <row r="337" spans="5:17" ht="16" customHeight="1" x14ac:dyDescent="0.15"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3"/>
    </row>
    <row r="338" spans="5:17" ht="16" customHeight="1" x14ac:dyDescent="0.15"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3"/>
    </row>
    <row r="339" spans="5:17" ht="16" customHeight="1" x14ac:dyDescent="0.15"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3"/>
    </row>
    <row r="340" spans="5:17" ht="16" customHeight="1" x14ac:dyDescent="0.15"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3"/>
    </row>
    <row r="341" spans="5:17" ht="16" customHeight="1" x14ac:dyDescent="0.15"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3"/>
    </row>
    <row r="342" spans="5:17" ht="16" customHeight="1" x14ac:dyDescent="0.15"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3"/>
    </row>
    <row r="343" spans="5:17" ht="16" customHeight="1" x14ac:dyDescent="0.15"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3"/>
    </row>
    <row r="344" spans="5:17" ht="16" customHeight="1" x14ac:dyDescent="0.15"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3"/>
    </row>
    <row r="345" spans="5:17" ht="16" customHeight="1" x14ac:dyDescent="0.15"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3"/>
    </row>
    <row r="346" spans="5:17" ht="16" customHeight="1" x14ac:dyDescent="0.15"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3"/>
    </row>
    <row r="347" spans="5:17" ht="16" customHeight="1" x14ac:dyDescent="0.15"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3"/>
    </row>
    <row r="348" spans="5:17" ht="16" customHeight="1" x14ac:dyDescent="0.15"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3"/>
    </row>
    <row r="349" spans="5:17" ht="16" customHeight="1" x14ac:dyDescent="0.15"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3"/>
    </row>
    <row r="350" spans="5:17" ht="16" customHeight="1" x14ac:dyDescent="0.15"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3"/>
    </row>
    <row r="351" spans="5:17" ht="16" customHeight="1" x14ac:dyDescent="0.15"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3"/>
    </row>
    <row r="352" spans="5:17" ht="16" customHeight="1" x14ac:dyDescent="0.15"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3"/>
    </row>
    <row r="353" spans="5:17" ht="16" customHeight="1" x14ac:dyDescent="0.15"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3"/>
    </row>
    <row r="354" spans="5:17" ht="16" customHeight="1" x14ac:dyDescent="0.15"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3"/>
    </row>
    <row r="355" spans="5:17" ht="16" customHeight="1" x14ac:dyDescent="0.15"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3"/>
    </row>
    <row r="356" spans="5:17" ht="16" customHeight="1" x14ac:dyDescent="0.15"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3"/>
    </row>
    <row r="357" spans="5:17" ht="16" customHeight="1" x14ac:dyDescent="0.15"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3"/>
    </row>
    <row r="358" spans="5:17" ht="16" customHeight="1" x14ac:dyDescent="0.15"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3"/>
    </row>
    <row r="359" spans="5:17" ht="16" customHeight="1" x14ac:dyDescent="0.15"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3"/>
    </row>
    <row r="360" spans="5:17" ht="16" customHeight="1" x14ac:dyDescent="0.15"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3"/>
    </row>
    <row r="361" spans="5:17" ht="16" customHeight="1" x14ac:dyDescent="0.15"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3"/>
    </row>
    <row r="362" spans="5:17" ht="16" customHeight="1" x14ac:dyDescent="0.15"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3"/>
    </row>
    <row r="363" spans="5:17" ht="16" customHeight="1" x14ac:dyDescent="0.15"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3"/>
    </row>
    <row r="364" spans="5:17" ht="16" customHeight="1" x14ac:dyDescent="0.15"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3"/>
    </row>
    <row r="365" spans="5:17" ht="16" customHeight="1" x14ac:dyDescent="0.15"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3"/>
    </row>
    <row r="366" spans="5:17" ht="16" customHeight="1" x14ac:dyDescent="0.15"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3"/>
    </row>
    <row r="367" spans="5:17" ht="16" customHeight="1" x14ac:dyDescent="0.15"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3"/>
    </row>
    <row r="368" spans="5:17" ht="16" customHeight="1" x14ac:dyDescent="0.15"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3"/>
    </row>
    <row r="369" spans="5:17" ht="16" customHeight="1" x14ac:dyDescent="0.15"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3"/>
    </row>
    <row r="370" spans="5:17" ht="16" customHeight="1" x14ac:dyDescent="0.15"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3"/>
    </row>
    <row r="371" spans="5:17" ht="16" customHeight="1" x14ac:dyDescent="0.15"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3"/>
    </row>
    <row r="372" spans="5:17" ht="16" customHeight="1" x14ac:dyDescent="0.15"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3"/>
    </row>
    <row r="373" spans="5:17" ht="16" customHeight="1" x14ac:dyDescent="0.15"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3"/>
    </row>
    <row r="374" spans="5:17" ht="16" customHeight="1" x14ac:dyDescent="0.15"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3"/>
    </row>
    <row r="375" spans="5:17" ht="16" customHeight="1" x14ac:dyDescent="0.15"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3"/>
    </row>
    <row r="376" spans="5:17" ht="16" customHeight="1" x14ac:dyDescent="0.15"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3"/>
    </row>
    <row r="377" spans="5:17" ht="16" customHeight="1" x14ac:dyDescent="0.15"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3"/>
    </row>
    <row r="378" spans="5:17" ht="16" customHeight="1" x14ac:dyDescent="0.15"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3"/>
    </row>
    <row r="379" spans="5:17" ht="16" customHeight="1" x14ac:dyDescent="0.15"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3"/>
    </row>
    <row r="380" spans="5:17" ht="16" customHeight="1" x14ac:dyDescent="0.15"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3"/>
    </row>
    <row r="381" spans="5:17" ht="16" customHeight="1" x14ac:dyDescent="0.15"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3"/>
    </row>
    <row r="382" spans="5:17" ht="16" customHeight="1" x14ac:dyDescent="0.15"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3"/>
    </row>
    <row r="383" spans="5:17" ht="16" customHeight="1" x14ac:dyDescent="0.15"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3"/>
    </row>
    <row r="384" spans="5:17" ht="16" customHeight="1" x14ac:dyDescent="0.15"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3"/>
    </row>
    <row r="385" spans="5:17" ht="16" customHeight="1" x14ac:dyDescent="0.15"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3"/>
    </row>
    <row r="386" spans="5:17" ht="16" customHeight="1" x14ac:dyDescent="0.15"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3"/>
    </row>
    <row r="387" spans="5:17" ht="16" customHeight="1" x14ac:dyDescent="0.15"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3"/>
    </row>
    <row r="388" spans="5:17" ht="16" customHeight="1" x14ac:dyDescent="0.15"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3"/>
    </row>
    <row r="389" spans="5:17" ht="16" customHeight="1" x14ac:dyDescent="0.15"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3"/>
    </row>
    <row r="390" spans="5:17" ht="16" customHeight="1" x14ac:dyDescent="0.15"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3"/>
    </row>
    <row r="391" spans="5:17" ht="16" customHeight="1" x14ac:dyDescent="0.15"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3"/>
    </row>
    <row r="392" spans="5:17" ht="16" customHeight="1" x14ac:dyDescent="0.15"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3"/>
    </row>
    <row r="393" spans="5:17" ht="16" customHeight="1" x14ac:dyDescent="0.15"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3"/>
    </row>
    <row r="394" spans="5:17" ht="16" customHeight="1" x14ac:dyDescent="0.15"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3"/>
    </row>
    <row r="395" spans="5:17" ht="16" customHeight="1" x14ac:dyDescent="0.15"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3"/>
    </row>
    <row r="396" spans="5:17" ht="16" customHeight="1" x14ac:dyDescent="0.15"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3"/>
    </row>
    <row r="397" spans="5:17" ht="16" customHeight="1" x14ac:dyDescent="0.15"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3"/>
    </row>
    <row r="398" spans="5:17" ht="16" customHeight="1" x14ac:dyDescent="0.15"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3"/>
    </row>
    <row r="399" spans="5:17" ht="16" customHeight="1" x14ac:dyDescent="0.15"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3"/>
    </row>
    <row r="400" spans="5:17" ht="16" customHeight="1" x14ac:dyDescent="0.15"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3"/>
    </row>
    <row r="401" spans="5:17" ht="16" customHeight="1" x14ac:dyDescent="0.15"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3"/>
    </row>
    <row r="402" spans="5:17" ht="16" customHeight="1" x14ac:dyDescent="0.15"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3"/>
    </row>
    <row r="403" spans="5:17" ht="16" customHeight="1" x14ac:dyDescent="0.15"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3"/>
    </row>
    <row r="404" spans="5:17" ht="16" customHeight="1" x14ac:dyDescent="0.15"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3"/>
    </row>
    <row r="405" spans="5:17" ht="16" customHeight="1" x14ac:dyDescent="0.15"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3"/>
    </row>
    <row r="406" spans="5:17" ht="16" customHeight="1" x14ac:dyDescent="0.15"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3"/>
    </row>
    <row r="407" spans="5:17" ht="16" customHeight="1" x14ac:dyDescent="0.15"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3"/>
    </row>
    <row r="408" spans="5:17" ht="16" customHeight="1" x14ac:dyDescent="0.15"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3"/>
    </row>
    <row r="409" spans="5:17" ht="16" customHeight="1" x14ac:dyDescent="0.15"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3"/>
    </row>
    <row r="410" spans="5:17" ht="16" customHeight="1" x14ac:dyDescent="0.15"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3"/>
    </row>
    <row r="411" spans="5:17" ht="16" customHeight="1" x14ac:dyDescent="0.15"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3"/>
    </row>
    <row r="412" spans="5:17" ht="16" customHeight="1" x14ac:dyDescent="0.15"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3"/>
    </row>
    <row r="413" spans="5:17" ht="16" customHeight="1" x14ac:dyDescent="0.15"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3"/>
    </row>
    <row r="414" spans="5:17" ht="16" customHeight="1" x14ac:dyDescent="0.15"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3"/>
    </row>
    <row r="415" spans="5:17" ht="16" customHeight="1" x14ac:dyDescent="0.15"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3"/>
    </row>
    <row r="416" spans="5:17" ht="16" customHeight="1" x14ac:dyDescent="0.15"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3"/>
    </row>
    <row r="417" spans="5:17" ht="16" customHeight="1" x14ac:dyDescent="0.15"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3"/>
    </row>
    <row r="418" spans="5:17" ht="16" customHeight="1" x14ac:dyDescent="0.15"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3"/>
    </row>
    <row r="419" spans="5:17" ht="16" customHeight="1" x14ac:dyDescent="0.15"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3"/>
    </row>
    <row r="420" spans="5:17" ht="16" customHeight="1" x14ac:dyDescent="0.15"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3"/>
    </row>
    <row r="421" spans="5:17" ht="16" customHeight="1" x14ac:dyDescent="0.15"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3"/>
    </row>
    <row r="422" spans="5:17" ht="16" customHeight="1" x14ac:dyDescent="0.15"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3"/>
    </row>
    <row r="423" spans="5:17" ht="16" customHeight="1" x14ac:dyDescent="0.15"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3"/>
    </row>
    <row r="424" spans="5:17" ht="16" customHeight="1" x14ac:dyDescent="0.15"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3"/>
    </row>
    <row r="425" spans="5:17" ht="16" customHeight="1" x14ac:dyDescent="0.15"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3"/>
    </row>
    <row r="426" spans="5:17" ht="16" customHeight="1" x14ac:dyDescent="0.15"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3"/>
    </row>
    <row r="427" spans="5:17" ht="16" customHeight="1" x14ac:dyDescent="0.15"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3"/>
    </row>
    <row r="428" spans="5:17" ht="16" customHeight="1" x14ac:dyDescent="0.15"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3"/>
    </row>
    <row r="429" spans="5:17" ht="16" customHeight="1" x14ac:dyDescent="0.15"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3"/>
    </row>
    <row r="430" spans="5:17" ht="16" customHeight="1" x14ac:dyDescent="0.15"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3"/>
    </row>
    <row r="431" spans="5:17" ht="16" customHeight="1" x14ac:dyDescent="0.15"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3"/>
    </row>
    <row r="432" spans="5:17" ht="16" customHeight="1" x14ac:dyDescent="0.15"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3"/>
    </row>
    <row r="433" spans="5:17" ht="16" customHeight="1" x14ac:dyDescent="0.15"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3"/>
    </row>
    <row r="434" spans="5:17" ht="16" customHeight="1" x14ac:dyDescent="0.15"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3"/>
    </row>
    <row r="435" spans="5:17" ht="16" customHeight="1" x14ac:dyDescent="0.15"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3"/>
    </row>
    <row r="436" spans="5:17" ht="16" customHeight="1" x14ac:dyDescent="0.15"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3"/>
    </row>
    <row r="437" spans="5:17" ht="16" customHeight="1" x14ac:dyDescent="0.15"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3"/>
    </row>
    <row r="438" spans="5:17" ht="16" customHeight="1" x14ac:dyDescent="0.15"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3"/>
    </row>
    <row r="439" spans="5:17" ht="16" customHeight="1" x14ac:dyDescent="0.15"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3"/>
    </row>
    <row r="440" spans="5:17" ht="16" customHeight="1" x14ac:dyDescent="0.15"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3"/>
    </row>
    <row r="441" spans="5:17" ht="16" customHeight="1" x14ac:dyDescent="0.15"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3"/>
    </row>
    <row r="442" spans="5:17" ht="16" customHeight="1" x14ac:dyDescent="0.15"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3"/>
    </row>
    <row r="443" spans="5:17" ht="16" customHeight="1" x14ac:dyDescent="0.15"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3"/>
    </row>
    <row r="444" spans="5:17" ht="16" customHeight="1" x14ac:dyDescent="0.15"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3"/>
    </row>
    <row r="445" spans="5:17" ht="16" customHeight="1" x14ac:dyDescent="0.15"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3"/>
    </row>
    <row r="446" spans="5:17" ht="16" customHeight="1" x14ac:dyDescent="0.15"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3"/>
    </row>
    <row r="447" spans="5:17" ht="16" customHeight="1" x14ac:dyDescent="0.15"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3"/>
    </row>
    <row r="448" spans="5:17" ht="16" customHeight="1" x14ac:dyDescent="0.15"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3"/>
    </row>
    <row r="449" spans="5:17" ht="16" customHeight="1" x14ac:dyDescent="0.15"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3"/>
    </row>
    <row r="450" spans="5:17" ht="16" customHeight="1" x14ac:dyDescent="0.15"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3"/>
    </row>
    <row r="451" spans="5:17" ht="16" customHeight="1" x14ac:dyDescent="0.15"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3"/>
    </row>
    <row r="452" spans="5:17" ht="16" customHeight="1" x14ac:dyDescent="0.15"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3"/>
    </row>
    <row r="453" spans="5:17" ht="16" customHeight="1" x14ac:dyDescent="0.15"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3"/>
    </row>
    <row r="454" spans="5:17" ht="16" customHeight="1" x14ac:dyDescent="0.15"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3"/>
    </row>
    <row r="455" spans="5:17" ht="16" customHeight="1" x14ac:dyDescent="0.15"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3"/>
    </row>
    <row r="456" spans="5:17" ht="16" customHeight="1" x14ac:dyDescent="0.15"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3"/>
    </row>
    <row r="457" spans="5:17" ht="16" customHeight="1" x14ac:dyDescent="0.15"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3"/>
    </row>
    <row r="458" spans="5:17" ht="16" customHeight="1" x14ac:dyDescent="0.15"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3"/>
    </row>
    <row r="459" spans="5:17" ht="16" customHeight="1" x14ac:dyDescent="0.15"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3"/>
    </row>
    <row r="460" spans="5:17" ht="16" customHeight="1" x14ac:dyDescent="0.15"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3"/>
    </row>
    <row r="461" spans="5:17" ht="16" customHeight="1" x14ac:dyDescent="0.15"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3"/>
    </row>
    <row r="462" spans="5:17" ht="16" customHeight="1" x14ac:dyDescent="0.15"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3"/>
    </row>
    <row r="463" spans="5:17" ht="16" customHeight="1" x14ac:dyDescent="0.15"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3"/>
    </row>
    <row r="464" spans="5:17" ht="16" customHeight="1" x14ac:dyDescent="0.15"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3"/>
    </row>
    <row r="465" spans="5:17" ht="16" customHeight="1" x14ac:dyDescent="0.15"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3"/>
    </row>
    <row r="466" spans="5:17" ht="16" customHeight="1" x14ac:dyDescent="0.15"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3"/>
    </row>
    <row r="467" spans="5:17" ht="16" customHeight="1" x14ac:dyDescent="0.15"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3"/>
    </row>
    <row r="468" spans="5:17" ht="16" customHeight="1" x14ac:dyDescent="0.15"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3"/>
    </row>
    <row r="469" spans="5:17" ht="16" customHeight="1" x14ac:dyDescent="0.15"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3"/>
    </row>
    <row r="470" spans="5:17" ht="16" customHeight="1" x14ac:dyDescent="0.15"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3"/>
    </row>
    <row r="471" spans="5:17" ht="16" customHeight="1" x14ac:dyDescent="0.15"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3"/>
    </row>
    <row r="472" spans="5:17" ht="16" customHeight="1" x14ac:dyDescent="0.15"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3"/>
    </row>
    <row r="473" spans="5:17" ht="16" customHeight="1" x14ac:dyDescent="0.15"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3"/>
    </row>
    <row r="474" spans="5:17" ht="16" customHeight="1" x14ac:dyDescent="0.15"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3"/>
    </row>
    <row r="475" spans="5:17" ht="16" customHeight="1" x14ac:dyDescent="0.15"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3"/>
    </row>
    <row r="476" spans="5:17" ht="16" customHeight="1" x14ac:dyDescent="0.15"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853E-5677-B748-8537-AE21A702E1CF}">
  <dimension ref="A1:K23"/>
  <sheetViews>
    <sheetView tabSelected="1" workbookViewId="0">
      <selection activeCell="B24" sqref="B24"/>
    </sheetView>
  </sheetViews>
  <sheetFormatPr baseColWidth="10" defaultRowHeight="16" x14ac:dyDescent="0.2"/>
  <cols>
    <col min="1" max="1" width="10.6640625" customWidth="1"/>
    <col min="2" max="2" width="13.83203125" customWidth="1"/>
    <col min="9" max="9" width="10.6640625" customWidth="1"/>
    <col min="10" max="10" width="0.1640625" customWidth="1"/>
    <col min="11" max="11" width="12.5" customWidth="1"/>
  </cols>
  <sheetData>
    <row r="1" spans="1:11" ht="78" customHeight="1" x14ac:dyDescent="0.2">
      <c r="A1" s="4" t="s">
        <v>67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" customHeight="1" x14ac:dyDescent="0.2">
      <c r="A2" s="3" t="s">
        <v>48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6" customHeight="1" x14ac:dyDescent="0.2">
      <c r="A4" s="3" t="s">
        <v>36</v>
      </c>
      <c r="B4" s="3"/>
    </row>
    <row r="5" spans="1:11" ht="16" customHeight="1" x14ac:dyDescent="0.2">
      <c r="A5" s="1"/>
      <c r="B5" s="1"/>
      <c r="C5" s="2" t="s">
        <v>14</v>
      </c>
      <c r="D5" s="2" t="s">
        <v>15</v>
      </c>
      <c r="E5" s="2" t="s">
        <v>33</v>
      </c>
    </row>
    <row r="6" spans="1:11" ht="16" customHeight="1" x14ac:dyDescent="0.2">
      <c r="A6" s="1" t="s">
        <v>37</v>
      </c>
      <c r="B6" s="1" t="s">
        <v>68</v>
      </c>
      <c r="C6" s="2">
        <v>11</v>
      </c>
      <c r="D6" s="2">
        <v>2</v>
      </c>
      <c r="E6" s="2">
        <v>0</v>
      </c>
    </row>
    <row r="7" spans="1:11" ht="16" customHeight="1" x14ac:dyDescent="0.2">
      <c r="A7" s="1" t="s">
        <v>38</v>
      </c>
      <c r="B7" s="1" t="s">
        <v>69</v>
      </c>
      <c r="C7" s="2">
        <v>1</v>
      </c>
      <c r="D7" s="2">
        <v>2</v>
      </c>
      <c r="E7" s="2">
        <v>0</v>
      </c>
    </row>
    <row r="8" spans="1:11" ht="16" customHeight="1" x14ac:dyDescent="0.2">
      <c r="A8" s="1" t="s">
        <v>39</v>
      </c>
      <c r="B8" s="1" t="s">
        <v>70</v>
      </c>
      <c r="C8" s="2">
        <v>74</v>
      </c>
      <c r="D8" s="2">
        <v>40</v>
      </c>
      <c r="E8" s="2">
        <v>0</v>
      </c>
    </row>
    <row r="9" spans="1:11" ht="16" customHeight="1" x14ac:dyDescent="0.2">
      <c r="A9" s="1" t="s">
        <v>40</v>
      </c>
      <c r="B9" s="1" t="s">
        <v>71</v>
      </c>
      <c r="C9" s="2">
        <v>4.8499999999999996</v>
      </c>
      <c r="D9" s="2">
        <v>2.6</v>
      </c>
      <c r="E9" s="2">
        <v>0</v>
      </c>
    </row>
    <row r="10" spans="1:11" ht="16" customHeight="1" x14ac:dyDescent="0.2">
      <c r="A10" s="1" t="s">
        <v>41</v>
      </c>
      <c r="B10" s="1" t="s">
        <v>71</v>
      </c>
      <c r="C10" s="2">
        <v>4.8</v>
      </c>
      <c r="D10" s="2">
        <v>2.4</v>
      </c>
      <c r="E10" s="2">
        <v>0</v>
      </c>
    </row>
    <row r="11" spans="1:11" ht="16" customHeight="1" x14ac:dyDescent="0.2">
      <c r="A11" s="1" t="s">
        <v>42</v>
      </c>
      <c r="B11" s="1" t="s">
        <v>72</v>
      </c>
      <c r="C11" s="2">
        <v>17</v>
      </c>
      <c r="D11" s="2">
        <v>2</v>
      </c>
      <c r="E11" s="2">
        <v>0</v>
      </c>
    </row>
    <row r="12" spans="1:11" ht="16" customHeight="1" x14ac:dyDescent="0.2">
      <c r="A12" s="1" t="s">
        <v>43</v>
      </c>
      <c r="B12" s="1" t="s">
        <v>73</v>
      </c>
      <c r="C12" s="2">
        <v>11</v>
      </c>
      <c r="D12" s="2">
        <v>6</v>
      </c>
      <c r="E12" s="2">
        <v>0</v>
      </c>
    </row>
    <row r="13" spans="1:11" ht="16" customHeight="1" x14ac:dyDescent="0.2">
      <c r="A13" s="1" t="s">
        <v>28</v>
      </c>
      <c r="B13" s="1" t="s">
        <v>74</v>
      </c>
      <c r="C13" s="2">
        <v>4</v>
      </c>
      <c r="D13" s="2">
        <v>0</v>
      </c>
      <c r="E13" s="2">
        <v>0</v>
      </c>
    </row>
    <row r="14" spans="1:11" ht="16" customHeight="1" x14ac:dyDescent="0.2">
      <c r="A14" s="1" t="s">
        <v>32</v>
      </c>
      <c r="B14" s="1" t="s">
        <v>75</v>
      </c>
      <c r="C14" s="2">
        <v>6</v>
      </c>
      <c r="D14" s="2">
        <v>0</v>
      </c>
      <c r="E14" s="2">
        <v>0</v>
      </c>
    </row>
    <row r="15" spans="1:11" ht="16" customHeight="1" x14ac:dyDescent="0.2">
      <c r="A15" s="1" t="s">
        <v>44</v>
      </c>
      <c r="B15" s="1" t="s">
        <v>76</v>
      </c>
      <c r="C15" s="2">
        <v>6</v>
      </c>
      <c r="D15" s="2">
        <v>0</v>
      </c>
      <c r="E15" s="2">
        <v>0</v>
      </c>
    </row>
    <row r="16" spans="1:11" ht="16" customHeight="1" x14ac:dyDescent="0.2">
      <c r="A16" s="1" t="s">
        <v>31</v>
      </c>
      <c r="B16" s="1" t="s">
        <v>77</v>
      </c>
      <c r="C16" s="2">
        <v>11</v>
      </c>
      <c r="D16" s="2">
        <v>2</v>
      </c>
      <c r="E16" s="2">
        <v>0</v>
      </c>
    </row>
    <row r="17" spans="1:5" ht="16" customHeight="1" x14ac:dyDescent="0.2">
      <c r="A17" s="1" t="s">
        <v>45</v>
      </c>
      <c r="B17" s="1" t="s">
        <v>78</v>
      </c>
      <c r="C17" s="2">
        <v>23</v>
      </c>
      <c r="D17" s="2">
        <v>2</v>
      </c>
      <c r="E17" s="2">
        <v>0</v>
      </c>
    </row>
    <row r="18" spans="1:5" ht="16" customHeight="1" x14ac:dyDescent="0.2">
      <c r="A18" s="1" t="s">
        <v>26</v>
      </c>
      <c r="B18" s="1" t="s">
        <v>79</v>
      </c>
      <c r="C18" s="2">
        <v>6.8239999999999998</v>
      </c>
      <c r="D18" s="2">
        <v>3.6469999999999998</v>
      </c>
      <c r="E18" s="2">
        <v>0</v>
      </c>
    </row>
    <row r="19" spans="1:5" ht="16" customHeight="1" x14ac:dyDescent="0.2">
      <c r="A19" s="1" t="s">
        <v>35</v>
      </c>
      <c r="B19" s="1" t="s">
        <v>34</v>
      </c>
      <c r="C19" s="2">
        <v>28</v>
      </c>
      <c r="D19" s="2">
        <v>16</v>
      </c>
      <c r="E19" s="2">
        <v>0</v>
      </c>
    </row>
    <row r="20" spans="1:5" ht="16" customHeight="1" x14ac:dyDescent="0.2">
      <c r="A20" s="1" t="s">
        <v>46</v>
      </c>
      <c r="B20" s="1" t="s">
        <v>80</v>
      </c>
      <c r="C20" s="2">
        <v>12</v>
      </c>
      <c r="D20" s="2">
        <v>0</v>
      </c>
      <c r="E20" s="2">
        <v>0</v>
      </c>
    </row>
    <row r="21" spans="1:5" ht="16" customHeight="1" x14ac:dyDescent="0.2">
      <c r="A21" s="1" t="s">
        <v>47</v>
      </c>
      <c r="B21" s="1" t="s">
        <v>66</v>
      </c>
      <c r="C21" s="2">
        <v>4</v>
      </c>
      <c r="D21" s="2">
        <v>0</v>
      </c>
      <c r="E21" s="2">
        <v>0</v>
      </c>
    </row>
    <row r="22" spans="1:5" ht="17" x14ac:dyDescent="0.2">
      <c r="A22" s="1" t="s">
        <v>49</v>
      </c>
      <c r="B22" s="1" t="s">
        <v>81</v>
      </c>
      <c r="C22" s="2">
        <v>1</v>
      </c>
      <c r="D22" s="2">
        <v>0</v>
      </c>
      <c r="E22" s="2">
        <v>1</v>
      </c>
    </row>
    <row r="23" spans="1:5" ht="17" x14ac:dyDescent="0.2">
      <c r="A23" s="1" t="s">
        <v>50</v>
      </c>
      <c r="B23" s="1" t="s">
        <v>52</v>
      </c>
      <c r="C23" s="2">
        <v>2</v>
      </c>
      <c r="D23" s="2">
        <v>0</v>
      </c>
      <c r="E23" s="2">
        <v>2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Structural formulae</vt:lpstr>
      <vt:lpstr>Readme</vt:lpstr>
    </vt:vector>
  </TitlesOfParts>
  <Company>Geosciences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Alberto Padron-Navarta</dc:creator>
  <cp:lastModifiedBy>José Alberto Padrón-Navarta</cp:lastModifiedBy>
  <dcterms:created xsi:type="dcterms:W3CDTF">2018-02-21T15:32:27Z</dcterms:created>
  <dcterms:modified xsi:type="dcterms:W3CDTF">2022-04-21T09:50:01Z</dcterms:modified>
</cp:coreProperties>
</file>